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8_Lesnická 8\revize 03\rozpočet\"/>
    </mc:Choice>
  </mc:AlternateContent>
  <xr:revisionPtr revIDLastSave="0" documentId="8_{A0C2D9E0-02FB-49FE-8854-A199D4081D55}" xr6:coauthVersionLast="47" xr6:coauthVersionMax="47" xr10:uidLastSave="{00000000-0000-0000-0000-000000000000}"/>
  <bookViews>
    <workbookView xWindow="28680" yWindow="-120" windowWidth="29040" windowHeight="15840" tabRatio="807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ZTP - Plynovod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část'!$C$103:$K$805</definedName>
    <definedName name="_xlnm._FilterDatabase" localSheetId="5" hidden="1">'EL - Elektroinstalace'!$C$85:$K$122</definedName>
    <definedName name="_xlnm._FilterDatabase" localSheetId="3" hidden="1">'ÚT - Vytápění'!$C$91:$K$138</definedName>
    <definedName name="_xlnm._FilterDatabase" localSheetId="6" hidden="1">'VRN - Vedlejší rozpočtové...'!$C$84:$K$107</definedName>
    <definedName name="_xlnm._FilterDatabase" localSheetId="2" hidden="1">'ZTI - Zdravotně technické...'!$C$88:$K$124</definedName>
    <definedName name="_xlnm._FilterDatabase" localSheetId="4" hidden="1">'ZTP - Plynovod'!$C$88:$K$109</definedName>
    <definedName name="_xlnm.Print_Titles" localSheetId="1">'ARS - Stavební část'!$103:$103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3">'ÚT - Vytápění'!$91:$91</definedName>
    <definedName name="_xlnm.Print_Titles" localSheetId="6">'VRN - Vedlejší rozpočtové...'!$84:$84</definedName>
    <definedName name="_xlnm.Print_Titles" localSheetId="2">'ZTI - Zdravotně technické...'!$88:$88</definedName>
    <definedName name="_xlnm.Print_Titles" localSheetId="4">'ZTP - Plynovod'!$88:$88</definedName>
    <definedName name="_xlnm.Print_Area" localSheetId="1">'ARS - Stavební část'!$C$4:$J$41,'ARS - Stavební část'!$C$47:$J$83,'ARS - Stavební část'!$C$89:$K$805</definedName>
    <definedName name="_xlnm.Print_Area" localSheetId="5">'EL - Elektroinstalace'!$C$4:$J$41,'EL - Elektroinstalace'!$C$47:$J$65,'EL - Elektroinstalace'!$C$71:$K$122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3">'ÚT - Vytápění'!$C$4:$J$41,'ÚT - Vytápění'!$C$47:$J$71,'ÚT - Vytápění'!$C$77:$K$138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2">'ZTI - Zdravotně technické...'!$C$4:$J$41,'ZTI - Zdravotně technické...'!$C$47:$J$68,'ZTI - Zdravotně technické...'!$C$74:$K$124</definedName>
    <definedName name="_xlnm.Print_Area" localSheetId="4">'ZTP - Plynovod'!$C$4:$J$41,'ZTP - Plynovod'!$C$47:$J$68,'ZTP - Plynovod'!$C$74:$K$109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59" i="1"/>
  <c r="AQ58" i="1"/>
  <c r="V88" i="6"/>
  <c r="V89" i="6"/>
  <c r="V90" i="6"/>
  <c r="V91" i="6"/>
  <c r="V92" i="6"/>
  <c r="V93" i="6"/>
  <c r="U86" i="6" s="1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87" i="6"/>
  <c r="V91" i="5"/>
  <c r="V92" i="5"/>
  <c r="V93" i="5"/>
  <c r="V94" i="5"/>
  <c r="V95" i="5"/>
  <c r="V96" i="5"/>
  <c r="U89" i="5" s="1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90" i="5"/>
  <c r="V94" i="4"/>
  <c r="V95" i="4"/>
  <c r="V96" i="4"/>
  <c r="V97" i="4"/>
  <c r="V98" i="4"/>
  <c r="V99" i="4"/>
  <c r="V100" i="4"/>
  <c r="V101" i="4"/>
  <c r="V102" i="4"/>
  <c r="V103" i="4"/>
  <c r="V104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93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90" i="3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105" i="2"/>
  <c r="J37" i="7"/>
  <c r="J36" i="7"/>
  <c r="AY63" i="1"/>
  <c r="J35" i="7"/>
  <c r="AX63" i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/>
  <c r="P99" i="7"/>
  <c r="P98" i="7"/>
  <c r="BI96" i="7"/>
  <c r="BH96" i="7"/>
  <c r="BG96" i="7"/>
  <c r="BE96" i="7"/>
  <c r="T96" i="7"/>
  <c r="T95" i="7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79" i="7"/>
  <c r="E7" i="7"/>
  <c r="E48" i="7"/>
  <c r="J39" i="6"/>
  <c r="J38" i="6"/>
  <c r="AY62" i="1"/>
  <c r="J37" i="6"/>
  <c r="AX62" i="1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/>
  <c r="J25" i="6"/>
  <c r="J20" i="6"/>
  <c r="E20" i="6"/>
  <c r="F83" i="6" s="1"/>
  <c r="J19" i="6"/>
  <c r="J14" i="6"/>
  <c r="J80" i="6" s="1"/>
  <c r="E7" i="6"/>
  <c r="E50" i="6" s="1"/>
  <c r="J39" i="5"/>
  <c r="J38" i="5"/>
  <c r="AY61" i="1"/>
  <c r="J37" i="5"/>
  <c r="AX61" i="1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3" i="5"/>
  <c r="BH103" i="5"/>
  <c r="BG103" i="5"/>
  <c r="BE103" i="5"/>
  <c r="T103" i="5"/>
  <c r="R103" i="5"/>
  <c r="P103" i="5"/>
  <c r="BI101" i="5"/>
  <c r="BH101" i="5"/>
  <c r="BG101" i="5"/>
  <c r="BE101" i="5"/>
  <c r="T101" i="5"/>
  <c r="R101" i="5"/>
  <c r="P101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J85" i="5"/>
  <c r="F85" i="5"/>
  <c r="F83" i="5"/>
  <c r="E81" i="5"/>
  <c r="J58" i="5"/>
  <c r="F58" i="5"/>
  <c r="F56" i="5"/>
  <c r="E54" i="5"/>
  <c r="J26" i="5"/>
  <c r="E26" i="5"/>
  <c r="J59" i="5" s="1"/>
  <c r="J25" i="5"/>
  <c r="J20" i="5"/>
  <c r="E20" i="5"/>
  <c r="F59" i="5"/>
  <c r="J19" i="5"/>
  <c r="J14" i="5"/>
  <c r="J56" i="5"/>
  <c r="E7" i="5"/>
  <c r="E50" i="5"/>
  <c r="J39" i="4"/>
  <c r="J38" i="4"/>
  <c r="AY60" i="1"/>
  <c r="J37" i="4"/>
  <c r="AX60" i="1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4" i="4"/>
  <c r="BH124" i="4"/>
  <c r="BG124" i="4"/>
  <c r="BE124" i="4"/>
  <c r="T124" i="4"/>
  <c r="R124" i="4"/>
  <c r="P124" i="4"/>
  <c r="BI122" i="4"/>
  <c r="BH122" i="4"/>
  <c r="BG122" i="4"/>
  <c r="BE122" i="4"/>
  <c r="T122" i="4"/>
  <c r="R122" i="4"/>
  <c r="P122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R107" i="4"/>
  <c r="P107" i="4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R103" i="4"/>
  <c r="P103" i="4"/>
  <c r="BI101" i="4"/>
  <c r="BH101" i="4"/>
  <c r="BG101" i="4"/>
  <c r="BE101" i="4"/>
  <c r="T101" i="4"/>
  <c r="R101" i="4"/>
  <c r="P101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6" i="4"/>
  <c r="BH96" i="4"/>
  <c r="BG96" i="4"/>
  <c r="BE96" i="4"/>
  <c r="T96" i="4"/>
  <c r="R96" i="4"/>
  <c r="P96" i="4"/>
  <c r="BI94" i="4"/>
  <c r="BH94" i="4"/>
  <c r="BG94" i="4"/>
  <c r="BE94" i="4"/>
  <c r="T94" i="4"/>
  <c r="R94" i="4"/>
  <c r="P94" i="4"/>
  <c r="J88" i="4"/>
  <c r="F88" i="4"/>
  <c r="F86" i="4"/>
  <c r="E84" i="4"/>
  <c r="J58" i="4"/>
  <c r="F58" i="4"/>
  <c r="F56" i="4"/>
  <c r="E54" i="4"/>
  <c r="J26" i="4"/>
  <c r="E26" i="4"/>
  <c r="J59" i="4"/>
  <c r="J25" i="4"/>
  <c r="J20" i="4"/>
  <c r="E20" i="4"/>
  <c r="F59" i="4" s="1"/>
  <c r="J19" i="4"/>
  <c r="J14" i="4"/>
  <c r="J86" i="4" s="1"/>
  <c r="E7" i="4"/>
  <c r="E80" i="4" s="1"/>
  <c r="J39" i="3"/>
  <c r="J38" i="3"/>
  <c r="AY59" i="1"/>
  <c r="J37" i="3"/>
  <c r="AX59" i="1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86" i="3"/>
  <c r="J19" i="3"/>
  <c r="J14" i="3"/>
  <c r="J56" i="3" s="1"/>
  <c r="E7" i="3"/>
  <c r="E50" i="3"/>
  <c r="J39" i="2"/>
  <c r="J38" i="2"/>
  <c r="AY58" i="1"/>
  <c r="J37" i="2"/>
  <c r="AX58" i="1"/>
  <c r="BI804" i="2"/>
  <c r="BH804" i="2"/>
  <c r="BG804" i="2"/>
  <c r="BE804" i="2"/>
  <c r="T804" i="2"/>
  <c r="R804" i="2"/>
  <c r="P804" i="2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57" i="2"/>
  <c r="BH757" i="2"/>
  <c r="BG757" i="2"/>
  <c r="BE757" i="2"/>
  <c r="T757" i="2"/>
  <c r="R757" i="2"/>
  <c r="P757" i="2"/>
  <c r="BI754" i="2"/>
  <c r="BH754" i="2"/>
  <c r="BG754" i="2"/>
  <c r="BE754" i="2"/>
  <c r="T754" i="2"/>
  <c r="R754" i="2"/>
  <c r="P754" i="2"/>
  <c r="BI749" i="2"/>
  <c r="BH749" i="2"/>
  <c r="BG749" i="2"/>
  <c r="BE749" i="2"/>
  <c r="T749" i="2"/>
  <c r="R749" i="2"/>
  <c r="P749" i="2"/>
  <c r="BI744" i="2"/>
  <c r="BH744" i="2"/>
  <c r="BG744" i="2"/>
  <c r="BE744" i="2"/>
  <c r="T744" i="2"/>
  <c r="R744" i="2"/>
  <c r="P744" i="2"/>
  <c r="BI736" i="2"/>
  <c r="BH736" i="2"/>
  <c r="BG736" i="2"/>
  <c r="BE736" i="2"/>
  <c r="T736" i="2"/>
  <c r="R736" i="2"/>
  <c r="P736" i="2"/>
  <c r="BI726" i="2"/>
  <c r="BH726" i="2"/>
  <c r="BG726" i="2"/>
  <c r="BE726" i="2"/>
  <c r="T726" i="2"/>
  <c r="R726" i="2"/>
  <c r="P726" i="2"/>
  <c r="BI720" i="2"/>
  <c r="BH720" i="2"/>
  <c r="BG720" i="2"/>
  <c r="BE720" i="2"/>
  <c r="T720" i="2"/>
  <c r="R720" i="2"/>
  <c r="P720" i="2"/>
  <c r="BI715" i="2"/>
  <c r="BH715" i="2"/>
  <c r="BG715" i="2"/>
  <c r="BE715" i="2"/>
  <c r="T715" i="2"/>
  <c r="R715" i="2"/>
  <c r="P715" i="2"/>
  <c r="BI713" i="2"/>
  <c r="BH713" i="2"/>
  <c r="BG713" i="2"/>
  <c r="BE713" i="2"/>
  <c r="T713" i="2"/>
  <c r="R713" i="2"/>
  <c r="P713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9" i="2"/>
  <c r="BH689" i="2"/>
  <c r="BG689" i="2"/>
  <c r="BE689" i="2"/>
  <c r="T689" i="2"/>
  <c r="R689" i="2"/>
  <c r="P689" i="2"/>
  <c r="BI682" i="2"/>
  <c r="BH682" i="2"/>
  <c r="BG682" i="2"/>
  <c r="BE682" i="2"/>
  <c r="T682" i="2"/>
  <c r="R682" i="2"/>
  <c r="P682" i="2"/>
  <c r="BI680" i="2"/>
  <c r="BH680" i="2"/>
  <c r="BG680" i="2"/>
  <c r="BE680" i="2"/>
  <c r="T680" i="2"/>
  <c r="R680" i="2"/>
  <c r="P680" i="2"/>
  <c r="BI672" i="2"/>
  <c r="BH672" i="2"/>
  <c r="BG672" i="2"/>
  <c r="BE672" i="2"/>
  <c r="T672" i="2"/>
  <c r="R672" i="2"/>
  <c r="P672" i="2"/>
  <c r="BI670" i="2"/>
  <c r="BH670" i="2"/>
  <c r="BG670" i="2"/>
  <c r="BE670" i="2"/>
  <c r="T670" i="2"/>
  <c r="R670" i="2"/>
  <c r="P670" i="2"/>
  <c r="BI662" i="2"/>
  <c r="BH662" i="2"/>
  <c r="BG662" i="2"/>
  <c r="BE662" i="2"/>
  <c r="T662" i="2"/>
  <c r="R662" i="2"/>
  <c r="P662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45" i="2"/>
  <c r="BH645" i="2"/>
  <c r="BG645" i="2"/>
  <c r="BE645" i="2"/>
  <c r="T645" i="2"/>
  <c r="R645" i="2"/>
  <c r="P645" i="2"/>
  <c r="BI639" i="2"/>
  <c r="BH639" i="2"/>
  <c r="BG639" i="2"/>
  <c r="BE639" i="2"/>
  <c r="T639" i="2"/>
  <c r="R639" i="2"/>
  <c r="P639" i="2"/>
  <c r="BI632" i="2"/>
  <c r="BH632" i="2"/>
  <c r="BG632" i="2"/>
  <c r="BE632" i="2"/>
  <c r="T632" i="2"/>
  <c r="R632" i="2"/>
  <c r="P632" i="2"/>
  <c r="BI624" i="2"/>
  <c r="BH624" i="2"/>
  <c r="BG624" i="2"/>
  <c r="BE624" i="2"/>
  <c r="T624" i="2"/>
  <c r="R624" i="2"/>
  <c r="P624" i="2"/>
  <c r="BI622" i="2"/>
  <c r="BH622" i="2"/>
  <c r="BG622" i="2"/>
  <c r="BE622" i="2"/>
  <c r="T622" i="2"/>
  <c r="R622" i="2"/>
  <c r="P622" i="2"/>
  <c r="BI617" i="2"/>
  <c r="BH617" i="2"/>
  <c r="BG617" i="2"/>
  <c r="BE617" i="2"/>
  <c r="T617" i="2"/>
  <c r="R617" i="2"/>
  <c r="P617" i="2"/>
  <c r="BI611" i="2"/>
  <c r="BH611" i="2"/>
  <c r="BG611" i="2"/>
  <c r="BE611" i="2"/>
  <c r="T611" i="2"/>
  <c r="R611" i="2"/>
  <c r="P611" i="2"/>
  <c r="BI609" i="2"/>
  <c r="BH609" i="2"/>
  <c r="BG609" i="2"/>
  <c r="BE609" i="2"/>
  <c r="T609" i="2"/>
  <c r="R609" i="2"/>
  <c r="P609" i="2"/>
  <c r="BI607" i="2"/>
  <c r="BH607" i="2"/>
  <c r="BG607" i="2"/>
  <c r="BE607" i="2"/>
  <c r="T607" i="2"/>
  <c r="R607" i="2"/>
  <c r="P607" i="2"/>
  <c r="BI599" i="2"/>
  <c r="BH599" i="2"/>
  <c r="BG599" i="2"/>
  <c r="BE599" i="2"/>
  <c r="T599" i="2"/>
  <c r="R599" i="2"/>
  <c r="P599" i="2"/>
  <c r="BI596" i="2"/>
  <c r="BH596" i="2"/>
  <c r="BG596" i="2"/>
  <c r="BE596" i="2"/>
  <c r="T596" i="2"/>
  <c r="R596" i="2"/>
  <c r="P596" i="2"/>
  <c r="BI592" i="2"/>
  <c r="BH592" i="2"/>
  <c r="BG592" i="2"/>
  <c r="BE592" i="2"/>
  <c r="T592" i="2"/>
  <c r="R592" i="2"/>
  <c r="P592" i="2"/>
  <c r="BI588" i="2"/>
  <c r="BH588" i="2"/>
  <c r="BG588" i="2"/>
  <c r="BE588" i="2"/>
  <c r="T588" i="2"/>
  <c r="R588" i="2"/>
  <c r="P588" i="2"/>
  <c r="BI582" i="2"/>
  <c r="BH582" i="2"/>
  <c r="BG582" i="2"/>
  <c r="BE582" i="2"/>
  <c r="T582" i="2"/>
  <c r="R582" i="2"/>
  <c r="P582" i="2"/>
  <c r="BI579" i="2"/>
  <c r="BH579" i="2"/>
  <c r="BG579" i="2"/>
  <c r="BE579" i="2"/>
  <c r="T579" i="2"/>
  <c r="R579" i="2"/>
  <c r="P579" i="2"/>
  <c r="BI575" i="2"/>
  <c r="BH575" i="2"/>
  <c r="BG575" i="2"/>
  <c r="BE575" i="2"/>
  <c r="T575" i="2"/>
  <c r="R575" i="2"/>
  <c r="P575" i="2"/>
  <c r="BI570" i="2"/>
  <c r="BH570" i="2"/>
  <c r="BG570" i="2"/>
  <c r="BE570" i="2"/>
  <c r="T570" i="2"/>
  <c r="R570" i="2"/>
  <c r="P570" i="2"/>
  <c r="BI566" i="2"/>
  <c r="BH566" i="2"/>
  <c r="BG566" i="2"/>
  <c r="BE566" i="2"/>
  <c r="T566" i="2"/>
  <c r="R566" i="2"/>
  <c r="P566" i="2"/>
  <c r="BI562" i="2"/>
  <c r="BH562" i="2"/>
  <c r="BG562" i="2"/>
  <c r="BE562" i="2"/>
  <c r="T562" i="2"/>
  <c r="R562" i="2"/>
  <c r="P562" i="2"/>
  <c r="BI558" i="2"/>
  <c r="BH558" i="2"/>
  <c r="BG558" i="2"/>
  <c r="BE558" i="2"/>
  <c r="T558" i="2"/>
  <c r="R558" i="2"/>
  <c r="P558" i="2"/>
  <c r="BI554" i="2"/>
  <c r="BH554" i="2"/>
  <c r="BG554" i="2"/>
  <c r="BE554" i="2"/>
  <c r="T554" i="2"/>
  <c r="R554" i="2"/>
  <c r="P554" i="2"/>
  <c r="BI550" i="2"/>
  <c r="BH550" i="2"/>
  <c r="BG550" i="2"/>
  <c r="BE550" i="2"/>
  <c r="T550" i="2"/>
  <c r="R550" i="2"/>
  <c r="P550" i="2"/>
  <c r="BI546" i="2"/>
  <c r="BH546" i="2"/>
  <c r="BG546" i="2"/>
  <c r="BE546" i="2"/>
  <c r="T546" i="2"/>
  <c r="R546" i="2"/>
  <c r="P546" i="2"/>
  <c r="BI542" i="2"/>
  <c r="BH542" i="2"/>
  <c r="BG542" i="2"/>
  <c r="BE542" i="2"/>
  <c r="T542" i="2"/>
  <c r="R542" i="2"/>
  <c r="P542" i="2"/>
  <c r="BI538" i="2"/>
  <c r="BH538" i="2"/>
  <c r="BG538" i="2"/>
  <c r="BE538" i="2"/>
  <c r="T538" i="2"/>
  <c r="R538" i="2"/>
  <c r="P538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1" i="2"/>
  <c r="BH531" i="2"/>
  <c r="BG531" i="2"/>
  <c r="BE531" i="2"/>
  <c r="T531" i="2"/>
  <c r="R531" i="2"/>
  <c r="P531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5" i="2"/>
  <c r="BH525" i="2"/>
  <c r="BG525" i="2"/>
  <c r="BE525" i="2"/>
  <c r="T525" i="2"/>
  <c r="R525" i="2"/>
  <c r="P525" i="2"/>
  <c r="BI521" i="2"/>
  <c r="BH521" i="2"/>
  <c r="BG521" i="2"/>
  <c r="BE521" i="2"/>
  <c r="T521" i="2"/>
  <c r="R521" i="2"/>
  <c r="P521" i="2"/>
  <c r="BI518" i="2"/>
  <c r="BH518" i="2"/>
  <c r="BG518" i="2"/>
  <c r="BE518" i="2"/>
  <c r="T518" i="2"/>
  <c r="R518" i="2"/>
  <c r="P518" i="2"/>
  <c r="BI510" i="2"/>
  <c r="BH510" i="2"/>
  <c r="BG510" i="2"/>
  <c r="BE510" i="2"/>
  <c r="T510" i="2"/>
  <c r="R510" i="2"/>
  <c r="P510" i="2"/>
  <c r="BI508" i="2"/>
  <c r="BH508" i="2"/>
  <c r="BG508" i="2"/>
  <c r="BE508" i="2"/>
  <c r="T508" i="2"/>
  <c r="R508" i="2"/>
  <c r="P508" i="2"/>
  <c r="BI503" i="2"/>
  <c r="BH503" i="2"/>
  <c r="BG503" i="2"/>
  <c r="BE503" i="2"/>
  <c r="T503" i="2"/>
  <c r="R503" i="2"/>
  <c r="P503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4" i="2"/>
  <c r="BH494" i="2"/>
  <c r="BG494" i="2"/>
  <c r="BE494" i="2"/>
  <c r="T494" i="2"/>
  <c r="R494" i="2"/>
  <c r="P494" i="2"/>
  <c r="BI492" i="2"/>
  <c r="BH492" i="2"/>
  <c r="BG492" i="2"/>
  <c r="BE492" i="2"/>
  <c r="T492" i="2"/>
  <c r="R492" i="2"/>
  <c r="P492" i="2"/>
  <c r="BI486" i="2"/>
  <c r="BH486" i="2"/>
  <c r="BG486" i="2"/>
  <c r="BE486" i="2"/>
  <c r="T486" i="2"/>
  <c r="R486" i="2"/>
  <c r="P486" i="2"/>
  <c r="BI481" i="2"/>
  <c r="BH481" i="2"/>
  <c r="BG481" i="2"/>
  <c r="BE481" i="2"/>
  <c r="T481" i="2"/>
  <c r="R481" i="2"/>
  <c r="P481" i="2"/>
  <c r="BI476" i="2"/>
  <c r="BH476" i="2"/>
  <c r="BG476" i="2"/>
  <c r="BE476" i="2"/>
  <c r="T476" i="2"/>
  <c r="R476" i="2"/>
  <c r="P476" i="2"/>
  <c r="BI472" i="2"/>
  <c r="BH472" i="2"/>
  <c r="BG472" i="2"/>
  <c r="BE472" i="2"/>
  <c r="T472" i="2"/>
  <c r="R472" i="2"/>
  <c r="P472" i="2"/>
  <c r="BI463" i="2"/>
  <c r="BH463" i="2"/>
  <c r="BG463" i="2"/>
  <c r="BE463" i="2"/>
  <c r="T463" i="2"/>
  <c r="R463" i="2"/>
  <c r="P463" i="2"/>
  <c r="BI457" i="2"/>
  <c r="BH457" i="2"/>
  <c r="BG457" i="2"/>
  <c r="BE457" i="2"/>
  <c r="T457" i="2"/>
  <c r="R457" i="2"/>
  <c r="P457" i="2"/>
  <c r="BI451" i="2"/>
  <c r="BH451" i="2"/>
  <c r="BG451" i="2"/>
  <c r="BE451" i="2"/>
  <c r="T451" i="2"/>
  <c r="R451" i="2"/>
  <c r="P451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T426" i="2"/>
  <c r="R427" i="2"/>
  <c r="R426" i="2"/>
  <c r="P427" i="2"/>
  <c r="P426" i="2"/>
  <c r="BI423" i="2"/>
  <c r="BH423" i="2"/>
  <c r="BG423" i="2"/>
  <c r="BE423" i="2"/>
  <c r="T423" i="2"/>
  <c r="T422" i="2"/>
  <c r="R423" i="2"/>
  <c r="R422" i="2"/>
  <c r="P423" i="2"/>
  <c r="P422" i="2"/>
  <c r="BI414" i="2"/>
  <c r="BH414" i="2"/>
  <c r="BG414" i="2"/>
  <c r="BE414" i="2"/>
  <c r="T414" i="2"/>
  <c r="R414" i="2"/>
  <c r="P414" i="2"/>
  <c r="BI410" i="2"/>
  <c r="BH410" i="2"/>
  <c r="BG410" i="2"/>
  <c r="BE410" i="2"/>
  <c r="T410" i="2"/>
  <c r="R410" i="2"/>
  <c r="P410" i="2"/>
  <c r="BI406" i="2"/>
  <c r="BH406" i="2"/>
  <c r="BG406" i="2"/>
  <c r="BE406" i="2"/>
  <c r="T406" i="2"/>
  <c r="R406" i="2"/>
  <c r="P406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3" i="2"/>
  <c r="BH383" i="2"/>
  <c r="BG383" i="2"/>
  <c r="BE383" i="2"/>
  <c r="T383" i="2"/>
  <c r="R383" i="2"/>
  <c r="P383" i="2"/>
  <c r="BI376" i="2"/>
  <c r="BH376" i="2"/>
  <c r="BG376" i="2"/>
  <c r="BE376" i="2"/>
  <c r="T376" i="2"/>
  <c r="R376" i="2"/>
  <c r="P376" i="2"/>
  <c r="BI368" i="2"/>
  <c r="BH368" i="2"/>
  <c r="BG368" i="2"/>
  <c r="BE368" i="2"/>
  <c r="T368" i="2"/>
  <c r="R368" i="2"/>
  <c r="P368" i="2"/>
  <c r="BI362" i="2"/>
  <c r="BH362" i="2"/>
  <c r="BG362" i="2"/>
  <c r="BE362" i="2"/>
  <c r="T362" i="2"/>
  <c r="R362" i="2"/>
  <c r="P362" i="2"/>
  <c r="BI355" i="2"/>
  <c r="BH355" i="2"/>
  <c r="BG355" i="2"/>
  <c r="BE355" i="2"/>
  <c r="T355" i="2"/>
  <c r="R355" i="2"/>
  <c r="P355" i="2"/>
  <c r="BI349" i="2"/>
  <c r="BH349" i="2"/>
  <c r="BG349" i="2"/>
  <c r="BE349" i="2"/>
  <c r="T349" i="2"/>
  <c r="R349" i="2"/>
  <c r="P349" i="2"/>
  <c r="BI341" i="2"/>
  <c r="BH341" i="2"/>
  <c r="BG341" i="2"/>
  <c r="BE341" i="2"/>
  <c r="T341" i="2"/>
  <c r="R341" i="2"/>
  <c r="P341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4" i="2"/>
  <c r="BH284" i="2"/>
  <c r="BG284" i="2"/>
  <c r="BE284" i="2"/>
  <c r="T284" i="2"/>
  <c r="R284" i="2"/>
  <c r="P284" i="2"/>
  <c r="BI280" i="2"/>
  <c r="BH280" i="2"/>
  <c r="BG280" i="2"/>
  <c r="BE280" i="2"/>
  <c r="T280" i="2"/>
  <c r="R280" i="2"/>
  <c r="P280" i="2"/>
  <c r="BI275" i="2"/>
  <c r="BH275" i="2"/>
  <c r="BG275" i="2"/>
  <c r="BE275" i="2"/>
  <c r="T275" i="2"/>
  <c r="R275" i="2"/>
  <c r="P275" i="2"/>
  <c r="BI271" i="2"/>
  <c r="BH271" i="2"/>
  <c r="BG271" i="2"/>
  <c r="BE271" i="2"/>
  <c r="T271" i="2"/>
  <c r="R271" i="2"/>
  <c r="P271" i="2"/>
  <c r="BI267" i="2"/>
  <c r="BH267" i="2"/>
  <c r="BG267" i="2"/>
  <c r="BE267" i="2"/>
  <c r="T267" i="2"/>
  <c r="R267" i="2"/>
  <c r="P267" i="2"/>
  <c r="BI263" i="2"/>
  <c r="BH263" i="2"/>
  <c r="BG263" i="2"/>
  <c r="BE263" i="2"/>
  <c r="T263" i="2"/>
  <c r="R263" i="2"/>
  <c r="P263" i="2"/>
  <c r="BI258" i="2"/>
  <c r="BH258" i="2"/>
  <c r="BG258" i="2"/>
  <c r="BE258" i="2"/>
  <c r="T258" i="2"/>
  <c r="R258" i="2"/>
  <c r="P258" i="2"/>
  <c r="BI253" i="2"/>
  <c r="BH253" i="2"/>
  <c r="BG253" i="2"/>
  <c r="BE253" i="2"/>
  <c r="T253" i="2"/>
  <c r="R253" i="2"/>
  <c r="P253" i="2"/>
  <c r="BI246" i="2"/>
  <c r="BH246" i="2"/>
  <c r="BG246" i="2"/>
  <c r="BE246" i="2"/>
  <c r="T246" i="2"/>
  <c r="R246" i="2"/>
  <c r="P246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1" i="2"/>
  <c r="BH231" i="2"/>
  <c r="BG231" i="2"/>
  <c r="BE231" i="2"/>
  <c r="T231" i="2"/>
  <c r="R231" i="2"/>
  <c r="P231" i="2"/>
  <c r="BI223" i="2"/>
  <c r="BH223" i="2"/>
  <c r="BG223" i="2"/>
  <c r="BE223" i="2"/>
  <c r="T223" i="2"/>
  <c r="R223" i="2"/>
  <c r="P223" i="2"/>
  <c r="BI214" i="2"/>
  <c r="BH214" i="2"/>
  <c r="BG214" i="2"/>
  <c r="BE214" i="2"/>
  <c r="T214" i="2"/>
  <c r="R214" i="2"/>
  <c r="P214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4" i="2"/>
  <c r="BH174" i="2"/>
  <c r="BG174" i="2"/>
  <c r="BE174" i="2"/>
  <c r="T174" i="2"/>
  <c r="R174" i="2"/>
  <c r="P174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1" i="2"/>
  <c r="BH131" i="2"/>
  <c r="BG131" i="2"/>
  <c r="BE131" i="2"/>
  <c r="T131" i="2"/>
  <c r="R131" i="2"/>
  <c r="P131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9" i="2"/>
  <c r="BH119" i="2"/>
  <c r="BG119" i="2"/>
  <c r="BE119" i="2"/>
  <c r="T119" i="2"/>
  <c r="R119" i="2"/>
  <c r="P119" i="2"/>
  <c r="BI114" i="2"/>
  <c r="BH114" i="2"/>
  <c r="BG114" i="2"/>
  <c r="BE114" i="2"/>
  <c r="T114" i="2"/>
  <c r="R114" i="2"/>
  <c r="P114" i="2"/>
  <c r="BI107" i="2"/>
  <c r="BH107" i="2"/>
  <c r="BG107" i="2"/>
  <c r="BE107" i="2"/>
  <c r="T107" i="2"/>
  <c r="R107" i="2"/>
  <c r="P107" i="2"/>
  <c r="J100" i="2"/>
  <c r="F100" i="2"/>
  <c r="F98" i="2"/>
  <c r="E96" i="2"/>
  <c r="J58" i="2"/>
  <c r="F58" i="2"/>
  <c r="F56" i="2"/>
  <c r="E54" i="2"/>
  <c r="J26" i="2"/>
  <c r="E26" i="2"/>
  <c r="J101" i="2" s="1"/>
  <c r="J25" i="2"/>
  <c r="J20" i="2"/>
  <c r="E20" i="2"/>
  <c r="F101" i="2" s="1"/>
  <c r="J19" i="2"/>
  <c r="J14" i="2"/>
  <c r="J98" i="2" s="1"/>
  <c r="E7" i="2"/>
  <c r="E92" i="2"/>
  <c r="L52" i="1"/>
  <c r="AM52" i="1"/>
  <c r="AM51" i="1"/>
  <c r="L51" i="1"/>
  <c r="AM49" i="1"/>
  <c r="L49" i="1"/>
  <c r="L47" i="1"/>
  <c r="L46" i="1"/>
  <c r="BK150" i="2"/>
  <c r="J715" i="2"/>
  <c r="BK707" i="2"/>
  <c r="J112" i="3"/>
  <c r="J93" i="5"/>
  <c r="BK275" i="2"/>
  <c r="J542" i="2"/>
  <c r="BK538" i="2"/>
  <c r="J496" i="2"/>
  <c r="J691" i="2"/>
  <c r="J106" i="3"/>
  <c r="BK111" i="4"/>
  <c r="J108" i="6"/>
  <c r="BK93" i="7"/>
  <c r="BK246" i="2"/>
  <c r="BK402" i="2"/>
  <c r="J736" i="2"/>
  <c r="J303" i="2"/>
  <c r="J110" i="3"/>
  <c r="J132" i="4"/>
  <c r="J117" i="4"/>
  <c r="J121" i="6"/>
  <c r="BK662" i="2"/>
  <c r="BK410" i="2"/>
  <c r="BK617" i="2"/>
  <c r="BK183" i="2"/>
  <c r="J94" i="3"/>
  <c r="J96" i="4"/>
  <c r="J707" i="2"/>
  <c r="J566" i="2"/>
  <c r="BK436" i="2"/>
  <c r="J651" i="2"/>
  <c r="BK562" i="2"/>
  <c r="BK108" i="3"/>
  <c r="BK118" i="4"/>
  <c r="BK99" i="5"/>
  <c r="J88" i="6"/>
  <c r="J726" i="2"/>
  <c r="BK435" i="2"/>
  <c r="J579" i="2"/>
  <c r="J223" i="2"/>
  <c r="BK116" i="3"/>
  <c r="BK97" i="5"/>
  <c r="BK104" i="6"/>
  <c r="BK376" i="2"/>
  <c r="J518" i="2"/>
  <c r="J433" i="2"/>
  <c r="BK639" i="2"/>
  <c r="BK223" i="2"/>
  <c r="J116" i="3"/>
  <c r="BK131" i="4"/>
  <c r="J120" i="6"/>
  <c r="BK96" i="6"/>
  <c r="BK383" i="2"/>
  <c r="J402" i="2"/>
  <c r="BK525" i="2"/>
  <c r="BK696" i="2"/>
  <c r="J120" i="3"/>
  <c r="J106" i="5"/>
  <c r="J93" i="7"/>
  <c r="J443" i="2"/>
  <c r="BK398" i="2"/>
  <c r="J486" i="2"/>
  <c r="J96" i="3"/>
  <c r="BK117" i="4"/>
  <c r="BK97" i="6"/>
  <c r="J654" i="2"/>
  <c r="BK442" i="2"/>
  <c r="BK390" i="2"/>
  <c r="J645" i="2"/>
  <c r="BK510" i="2"/>
  <c r="J109" i="3"/>
  <c r="BK137" i="4"/>
  <c r="BK89" i="6"/>
  <c r="J91" i="7"/>
  <c r="BK284" i="2"/>
  <c r="BK533" i="2"/>
  <c r="J531" i="2"/>
  <c r="J275" i="2"/>
  <c r="BK123" i="2"/>
  <c r="BK117" i="3"/>
  <c r="BK133" i="4"/>
  <c r="J108" i="5"/>
  <c r="J115" i="6"/>
  <c r="BK392" i="2"/>
  <c r="J368" i="2"/>
  <c r="BK680" i="2"/>
  <c r="BK531" i="2"/>
  <c r="BK101" i="5"/>
  <c r="BK105" i="6"/>
  <c r="J599" i="2"/>
  <c r="J498" i="2"/>
  <c r="BK508" i="2"/>
  <c r="BK726" i="2"/>
  <c r="BK349" i="2"/>
  <c r="J164" i="2"/>
  <c r="BK93" i="3"/>
  <c r="BK115" i="4"/>
  <c r="J96" i="5"/>
  <c r="J98" i="6"/>
  <c r="BK98" i="6"/>
  <c r="J280" i="2"/>
  <c r="BK570" i="2"/>
  <c r="BK715" i="2"/>
  <c r="J554" i="2"/>
  <c r="BK91" i="3"/>
  <c r="J103" i="5"/>
  <c r="BK90" i="6"/>
  <c r="J624" i="2"/>
  <c r="BK414" i="2"/>
  <c r="BK394" i="2"/>
  <c r="BK146" i="2"/>
  <c r="J508" i="2"/>
  <c r="BK114" i="2"/>
  <c r="BK119" i="2"/>
  <c r="J114" i="3"/>
  <c r="J111" i="4"/>
  <c r="J105" i="4"/>
  <c r="V105" i="4" s="1"/>
  <c r="J113" i="6"/>
  <c r="BK88" i="6"/>
  <c r="BK271" i="2"/>
  <c r="BK588" i="2"/>
  <c r="J139" i="2"/>
  <c r="J258" i="2"/>
  <c r="J124" i="3"/>
  <c r="BK109" i="4"/>
  <c r="BK107" i="5"/>
  <c r="BK101" i="6"/>
  <c r="BK355" i="2"/>
  <c r="J670" i="2"/>
  <c r="J394" i="2"/>
  <c r="BK127" i="2"/>
  <c r="J107" i="3"/>
  <c r="BK91" i="5"/>
  <c r="BK109" i="6"/>
  <c r="J463" i="2"/>
  <c r="J271" i="2"/>
  <c r="J410" i="2"/>
  <c r="J390" i="2"/>
  <c r="BK94" i="3"/>
  <c r="BK105" i="4"/>
  <c r="J95" i="5"/>
  <c r="BK122" i="6"/>
  <c r="BK645" i="2"/>
  <c r="J503" i="2"/>
  <c r="BK757" i="2"/>
  <c r="J622" i="2"/>
  <c r="J570" i="2"/>
  <c r="J121" i="3"/>
  <c r="J98" i="3"/>
  <c r="J112" i="4"/>
  <c r="BK118" i="6"/>
  <c r="BK720" i="2"/>
  <c r="J159" i="2"/>
  <c r="J596" i="2"/>
  <c r="BK463" i="2"/>
  <c r="BK119" i="3"/>
  <c r="BK124" i="4"/>
  <c r="BK96" i="7"/>
  <c r="J263" i="2"/>
  <c r="BK107" i="2"/>
  <c r="J231" i="2"/>
  <c r="J298" i="2"/>
  <c r="J440" i="2"/>
  <c r="BK298" i="2"/>
  <c r="BK128" i="4"/>
  <c r="J99" i="4"/>
  <c r="J102" i="6"/>
  <c r="J88" i="7"/>
  <c r="BK155" i="2"/>
  <c r="J451" i="2"/>
  <c r="J754" i="2"/>
  <c r="J100" i="3"/>
  <c r="BK112" i="4"/>
  <c r="J99" i="5"/>
  <c r="BK106" i="7"/>
  <c r="BK131" i="2"/>
  <c r="J436" i="2"/>
  <c r="J155" i="2"/>
  <c r="BK406" i="2"/>
  <c r="J179" i="2"/>
  <c r="J95" i="3"/>
  <c r="J113" i="4"/>
  <c r="J105" i="6"/>
  <c r="J99" i="7"/>
  <c r="J447" i="2"/>
  <c r="J383" i="2"/>
  <c r="BK672" i="2"/>
  <c r="BK527" i="2"/>
  <c r="BK124" i="3"/>
  <c r="J101" i="4"/>
  <c r="J111" i="6"/>
  <c r="BK596" i="2"/>
  <c r="J414" i="2"/>
  <c r="BK534" i="2"/>
  <c r="J267" i="2"/>
  <c r="BK114" i="3"/>
  <c r="J118" i="4"/>
  <c r="BK121" i="6"/>
  <c r="J103" i="7"/>
  <c r="BK498" i="2"/>
  <c r="BK303" i="2"/>
  <c r="BK169" i="2"/>
  <c r="J183" i="2"/>
  <c r="J562" i="2"/>
  <c r="J146" i="2"/>
  <c r="BK109" i="3"/>
  <c r="J118" i="3"/>
  <c r="J101" i="3"/>
  <c r="J107" i="4"/>
  <c r="BK115" i="6"/>
  <c r="BK106" i="6"/>
  <c r="BK691" i="2"/>
  <c r="J192" i="2"/>
  <c r="J123" i="2"/>
  <c r="BK486" i="2"/>
  <c r="J246" i="2"/>
  <c r="J749" i="2"/>
  <c r="J423" i="2"/>
  <c r="J198" i="2"/>
  <c r="J113" i="3"/>
  <c r="J103" i="3"/>
  <c r="J129" i="4"/>
  <c r="J109" i="5"/>
  <c r="J106" i="6"/>
  <c r="J103" i="6"/>
  <c r="J527" i="2"/>
  <c r="BK546" i="2"/>
  <c r="BK579" i="2"/>
  <c r="J804" i="2"/>
  <c r="BK112" i="3"/>
  <c r="BK129" i="4"/>
  <c r="J98" i="4"/>
  <c r="BK91" i="6"/>
  <c r="J534" i="2"/>
  <c r="J432" i="2"/>
  <c r="BK494" i="2"/>
  <c r="BK542" i="2"/>
  <c r="J108" i="3"/>
  <c r="BK132" i="4"/>
  <c r="J95" i="6"/>
  <c r="BK654" i="2"/>
  <c r="J438" i="2"/>
  <c r="BK179" i="2"/>
  <c r="BK121" i="3"/>
  <c r="J119" i="6"/>
  <c r="BK241" i="2"/>
  <c r="BK267" i="2"/>
  <c r="J588" i="2"/>
  <c r="J242" i="2"/>
  <c r="BK110" i="3"/>
  <c r="J124" i="4"/>
  <c r="BK111" i="6"/>
  <c r="BK651" i="2"/>
  <c r="J362" i="2"/>
  <c r="BK433" i="2"/>
  <c r="BK104" i="3"/>
  <c r="BK116" i="6"/>
  <c r="J763" i="2"/>
  <c r="J525" i="2"/>
  <c r="J388" i="2"/>
  <c r="BK430" i="2"/>
  <c r="J117" i="3"/>
  <c r="BK92" i="3"/>
  <c r="BK94" i="4"/>
  <c r="BK108" i="5"/>
  <c r="BK112" i="6"/>
  <c r="J744" i="2"/>
  <c r="J289" i="2"/>
  <c r="J529" i="2"/>
  <c r="BK736" i="2"/>
  <c r="BK689" i="2"/>
  <c r="J611" i="2"/>
  <c r="BK240" i="2"/>
  <c r="BK199" i="2"/>
  <c r="J93" i="3"/>
  <c r="J134" i="4"/>
  <c r="J101" i="5"/>
  <c r="BK117" i="6"/>
  <c r="BK100" i="6"/>
  <c r="J639" i="2"/>
  <c r="BK451" i="2"/>
  <c r="J376" i="2"/>
  <c r="J430" i="2"/>
  <c r="BK242" i="2"/>
  <c r="BK457" i="2"/>
  <c r="J349" i="2"/>
  <c r="BK106" i="3"/>
  <c r="J137" i="4"/>
  <c r="J109" i="4"/>
  <c r="J92" i="6"/>
  <c r="J96" i="6"/>
  <c r="BK99" i="7"/>
  <c r="J119" i="2"/>
  <c r="J575" i="2"/>
  <c r="BK429" i="2"/>
  <c r="J427" i="2"/>
  <c r="J92" i="3"/>
  <c r="J133" i="4"/>
  <c r="J107" i="5"/>
  <c r="J117" i="6"/>
  <c r="J106" i="7"/>
  <c r="BK481" i="2"/>
  <c r="BK194" i="2"/>
  <c r="J406" i="2"/>
  <c r="J169" i="2"/>
  <c r="J546" i="2"/>
  <c r="BK214" i="2"/>
  <c r="BK123" i="3"/>
  <c r="BK134" i="4"/>
  <c r="BK99" i="4"/>
  <c r="J122" i="6"/>
  <c r="BK102" i="6"/>
  <c r="J109" i="6"/>
  <c r="BK632" i="2"/>
  <c r="J253" i="2"/>
  <c r="J582" i="2"/>
  <c r="BK472" i="2"/>
  <c r="BK368" i="2"/>
  <c r="BK120" i="3"/>
  <c r="BK135" i="4"/>
  <c r="BK113" i="6"/>
  <c r="J757" i="2"/>
  <c r="J472" i="2"/>
  <c r="BK293" i="2"/>
  <c r="BK139" i="2"/>
  <c r="J476" i="2"/>
  <c r="BK280" i="2"/>
  <c r="BK388" i="2"/>
  <c r="BK95" i="3"/>
  <c r="J102" i="3"/>
  <c r="BK120" i="4"/>
  <c r="J104" i="6"/>
  <c r="J90" i="6"/>
  <c r="J682" i="2"/>
  <c r="J114" i="2"/>
  <c r="BK164" i="2"/>
  <c r="BK476" i="2"/>
  <c r="J148" i="2"/>
  <c r="BK101" i="4"/>
  <c r="J131" i="4"/>
  <c r="BK107" i="6"/>
  <c r="BK91" i="7"/>
  <c r="J127" i="2"/>
  <c r="J521" i="2"/>
  <c r="BK763" i="2"/>
  <c r="J150" i="2"/>
  <c r="J122" i="4"/>
  <c r="J99" i="6"/>
  <c r="BK622" i="2"/>
  <c r="J137" i="2"/>
  <c r="J214" i="2"/>
  <c r="BK749" i="2"/>
  <c r="BK115" i="3"/>
  <c r="BK122" i="4"/>
  <c r="BK106" i="5"/>
  <c r="BK94" i="6"/>
  <c r="BK575" i="2"/>
  <c r="BK682" i="2"/>
  <c r="J632" i="2"/>
  <c r="BK670" i="2"/>
  <c r="BK765" i="2"/>
  <c r="J91" i="3"/>
  <c r="BK96" i="5"/>
  <c r="BK92" i="6"/>
  <c r="J96" i="7"/>
  <c r="J558" i="2"/>
  <c r="BK159" i="2"/>
  <c r="BK231" i="2"/>
  <c r="BK99" i="3"/>
  <c r="BK92" i="5"/>
  <c r="J91" i="6"/>
  <c r="J112" i="6"/>
  <c r="BK611" i="2"/>
  <c r="BK445" i="2"/>
  <c r="J355" i="2"/>
  <c r="BK521" i="2"/>
  <c r="BK709" i="2"/>
  <c r="BK96" i="3"/>
  <c r="BK113" i="4"/>
  <c r="BK119" i="6"/>
  <c r="BK105" i="7"/>
  <c r="BK192" i="2"/>
  <c r="BK198" i="2"/>
  <c r="BK100" i="3"/>
  <c r="J120" i="4"/>
  <c r="BK518" i="2"/>
  <c r="J429" i="2"/>
  <c r="J284" i="2"/>
  <c r="J435" i="2"/>
  <c r="BK102" i="3"/>
  <c r="J135" i="4"/>
  <c r="BK109" i="5"/>
  <c r="J118" i="6"/>
  <c r="J713" i="2"/>
  <c r="J617" i="2"/>
  <c r="J240" i="2"/>
  <c r="J115" i="4"/>
  <c r="BK103" i="6"/>
  <c r="J689" i="2"/>
  <c r="BK440" i="2"/>
  <c r="J607" i="2"/>
  <c r="BK362" i="2"/>
  <c r="BK96" i="4"/>
  <c r="J93" i="6"/>
  <c r="J694" i="2"/>
  <c r="BK607" i="2"/>
  <c r="BK148" i="2"/>
  <c r="BK443" i="2"/>
  <c r="BK137" i="2"/>
  <c r="J119" i="3"/>
  <c r="BK136" i="4"/>
  <c r="BK99" i="6"/>
  <c r="J94" i="6"/>
  <c r="J457" i="2"/>
  <c r="J398" i="2"/>
  <c r="BK438" i="2"/>
  <c r="J510" i="2"/>
  <c r="BK529" i="2"/>
  <c r="J123" i="3"/>
  <c r="BK127" i="4"/>
  <c r="J97" i="5"/>
  <c r="J114" i="6"/>
  <c r="BK95" i="6"/>
  <c r="BK492" i="2"/>
  <c r="J445" i="2"/>
  <c r="J538" i="2"/>
  <c r="J111" i="3"/>
  <c r="J114" i="4"/>
  <c r="BK114" i="6"/>
  <c r="J680" i="2"/>
  <c r="J199" i="2"/>
  <c r="J341" i="2"/>
  <c r="BK609" i="2"/>
  <c r="BK804" i="2"/>
  <c r="BK98" i="3"/>
  <c r="BK98" i="4"/>
  <c r="J92" i="5"/>
  <c r="J89" i="6"/>
  <c r="BK558" i="2"/>
  <c r="J609" i="2"/>
  <c r="BK427" i="2"/>
  <c r="BK341" i="2"/>
  <c r="BK111" i="3"/>
  <c r="J127" i="4"/>
  <c r="J107" i="6"/>
  <c r="BK694" i="2"/>
  <c r="BK592" i="2"/>
  <c r="BK503" i="2"/>
  <c r="J709" i="2"/>
  <c r="BK713" i="2"/>
  <c r="BK113" i="3"/>
  <c r="J94" i="4"/>
  <c r="J91" i="5"/>
  <c r="J100" i="6"/>
  <c r="BK582" i="2"/>
  <c r="J494" i="2"/>
  <c r="BK599" i="2"/>
  <c r="BK103" i="3"/>
  <c r="J136" i="4"/>
  <c r="BK93" i="5"/>
  <c r="J116" i="6"/>
  <c r="BK554" i="2"/>
  <c r="BK263" i="2"/>
  <c r="J662" i="2"/>
  <c r="J550" i="2"/>
  <c r="BK118" i="3"/>
  <c r="BK110" i="6"/>
  <c r="BK88" i="7"/>
  <c r="BK253" i="2"/>
  <c r="J442" i="2"/>
  <c r="J720" i="2"/>
  <c r="BK289" i="2"/>
  <c r="BK107" i="3"/>
  <c r="J103" i="4"/>
  <c r="BK103" i="5"/>
  <c r="BK120" i="6"/>
  <c r="J765" i="2"/>
  <c r="J481" i="2"/>
  <c r="J241" i="2"/>
  <c r="BK447" i="2"/>
  <c r="J194" i="2"/>
  <c r="J104" i="3"/>
  <c r="BK114" i="4"/>
  <c r="J97" i="6"/>
  <c r="BK103" i="7"/>
  <c r="J392" i="2"/>
  <c r="J174" i="2"/>
  <c r="J592" i="2"/>
  <c r="J115" i="3"/>
  <c r="BK754" i="2"/>
  <c r="BK496" i="2"/>
  <c r="BK744" i="2"/>
  <c r="BK174" i="2"/>
  <c r="BK432" i="2"/>
  <c r="AS57" i="1"/>
  <c r="BK93" i="6"/>
  <c r="BK423" i="2"/>
  <c r="BK550" i="2"/>
  <c r="BK624" i="2"/>
  <c r="J107" i="2"/>
  <c r="BK107" i="4"/>
  <c r="J101" i="6"/>
  <c r="J696" i="2"/>
  <c r="J533" i="2"/>
  <c r="J672" i="2"/>
  <c r="J293" i="2"/>
  <c r="BK566" i="2"/>
  <c r="J99" i="3"/>
  <c r="J128" i="4"/>
  <c r="BK95" i="5"/>
  <c r="BK108" i="6"/>
  <c r="J105" i="7"/>
  <c r="J492" i="2"/>
  <c r="BK258" i="2"/>
  <c r="J131" i="2"/>
  <c r="BK101" i="3"/>
  <c r="BK103" i="4"/>
  <c r="J110" i="6"/>
  <c r="U92" i="4" l="1"/>
  <c r="AQ60" i="1" s="1"/>
  <c r="AQ57" i="1" s="1"/>
  <c r="AQ56" i="1" s="1"/>
  <c r="AN27" i="1" s="1"/>
  <c r="U89" i="3"/>
  <c r="U104" i="2"/>
  <c r="BK136" i="2"/>
  <c r="J136" i="2" s="1"/>
  <c r="J66" i="2" s="1"/>
  <c r="BK389" i="2"/>
  <c r="J389" i="2" s="1"/>
  <c r="J68" i="2" s="1"/>
  <c r="R437" i="2"/>
  <c r="R520" i="2"/>
  <c r="BK653" i="2"/>
  <c r="J653" i="2" s="1"/>
  <c r="J80" i="2" s="1"/>
  <c r="BK756" i="2"/>
  <c r="J756" i="2" s="1"/>
  <c r="J82" i="2" s="1"/>
  <c r="R105" i="3"/>
  <c r="T239" i="2"/>
  <c r="R428" i="2"/>
  <c r="P431" i="2"/>
  <c r="T456" i="2"/>
  <c r="R480" i="2"/>
  <c r="BK581" i="2"/>
  <c r="J581" i="2" s="1"/>
  <c r="J78" i="2" s="1"/>
  <c r="R581" i="2"/>
  <c r="T653" i="2"/>
  <c r="R756" i="2"/>
  <c r="T90" i="3"/>
  <c r="T97" i="3"/>
  <c r="R122" i="3"/>
  <c r="T102" i="4"/>
  <c r="R119" i="4"/>
  <c r="T130" i="4"/>
  <c r="T92" i="4" s="1"/>
  <c r="R90" i="5"/>
  <c r="P94" i="5"/>
  <c r="R105" i="5"/>
  <c r="T87" i="6"/>
  <c r="T86" i="6" s="1"/>
  <c r="P106" i="2"/>
  <c r="R239" i="2"/>
  <c r="BK431" i="2"/>
  <c r="J431" i="2" s="1"/>
  <c r="J73" i="2" s="1"/>
  <c r="BK456" i="2"/>
  <c r="J456" i="2"/>
  <c r="J75" i="2" s="1"/>
  <c r="BK520" i="2"/>
  <c r="J520" i="2"/>
  <c r="J77" i="2"/>
  <c r="R598" i="2"/>
  <c r="T693" i="2"/>
  <c r="BK90" i="3"/>
  <c r="BK105" i="3"/>
  <c r="J105" i="3" s="1"/>
  <c r="J66" i="3" s="1"/>
  <c r="P122" i="3"/>
  <c r="BK102" i="4"/>
  <c r="J102" i="4" s="1"/>
  <c r="J66" i="4" s="1"/>
  <c r="T116" i="4"/>
  <c r="BK126" i="4"/>
  <c r="J126" i="4" s="1"/>
  <c r="J69" i="4" s="1"/>
  <c r="T126" i="4"/>
  <c r="P90" i="5"/>
  <c r="R94" i="5"/>
  <c r="T105" i="5"/>
  <c r="T106" i="2"/>
  <c r="T136" i="2"/>
  <c r="T389" i="2"/>
  <c r="BK428" i="2"/>
  <c r="J428" i="2"/>
  <c r="J72" i="2"/>
  <c r="P428" i="2"/>
  <c r="R431" i="2"/>
  <c r="P456" i="2"/>
  <c r="T480" i="2"/>
  <c r="T598" i="2"/>
  <c r="R693" i="2"/>
  <c r="P90" i="3"/>
  <c r="P105" i="3"/>
  <c r="T122" i="3"/>
  <c r="R93" i="4"/>
  <c r="P102" i="4"/>
  <c r="P116" i="4"/>
  <c r="T119" i="4"/>
  <c r="R130" i="4"/>
  <c r="T90" i="5"/>
  <c r="BK98" i="5"/>
  <c r="J98" i="5" s="1"/>
  <c r="J66" i="5" s="1"/>
  <c r="BK105" i="5"/>
  <c r="J105" i="5"/>
  <c r="J67" i="5" s="1"/>
  <c r="P87" i="6"/>
  <c r="P86" i="6"/>
  <c r="AU62" i="1"/>
  <c r="P90" i="7"/>
  <c r="P136" i="2"/>
  <c r="R389" i="2"/>
  <c r="T437" i="2"/>
  <c r="BK480" i="2"/>
  <c r="J480" i="2"/>
  <c r="J76" i="2"/>
  <c r="P598" i="2"/>
  <c r="P693" i="2"/>
  <c r="P97" i="3"/>
  <c r="BK97" i="4"/>
  <c r="J97" i="4"/>
  <c r="J65" i="4" s="1"/>
  <c r="T97" i="4"/>
  <c r="R116" i="4"/>
  <c r="P130" i="4"/>
  <c r="T98" i="5"/>
  <c r="BK106" i="2"/>
  <c r="J106" i="2" s="1"/>
  <c r="J65" i="2" s="1"/>
  <c r="P239" i="2"/>
  <c r="T428" i="2"/>
  <c r="T431" i="2"/>
  <c r="R456" i="2"/>
  <c r="P480" i="2"/>
  <c r="BK598" i="2"/>
  <c r="J598" i="2" s="1"/>
  <c r="J79" i="2" s="1"/>
  <c r="R653" i="2"/>
  <c r="T756" i="2"/>
  <c r="R90" i="3"/>
  <c r="T105" i="3"/>
  <c r="P93" i="4"/>
  <c r="R102" i="4"/>
  <c r="P119" i="4"/>
  <c r="BK130" i="4"/>
  <c r="J130" i="4" s="1"/>
  <c r="J70" i="4" s="1"/>
  <c r="BK94" i="5"/>
  <c r="J94" i="5"/>
  <c r="J65" i="5" s="1"/>
  <c r="T94" i="5"/>
  <c r="P105" i="5"/>
  <c r="R87" i="6"/>
  <c r="R86" i="6" s="1"/>
  <c r="T90" i="7"/>
  <c r="P102" i="7"/>
  <c r="R106" i="2"/>
  <c r="R136" i="2"/>
  <c r="P389" i="2"/>
  <c r="BK437" i="2"/>
  <c r="J437" i="2"/>
  <c r="J74" i="2" s="1"/>
  <c r="P520" i="2"/>
  <c r="P581" i="2"/>
  <c r="P653" i="2"/>
  <c r="P756" i="2"/>
  <c r="R97" i="3"/>
  <c r="T93" i="4"/>
  <c r="P97" i="4"/>
  <c r="BK119" i="4"/>
  <c r="J119" i="4"/>
  <c r="J68" i="4"/>
  <c r="R126" i="4"/>
  <c r="BK90" i="5"/>
  <c r="J90" i="5" s="1"/>
  <c r="J64" i="5" s="1"/>
  <c r="R98" i="5"/>
  <c r="BK87" i="6"/>
  <c r="J87" i="6" s="1"/>
  <c r="J64" i="6" s="1"/>
  <c r="R90" i="7"/>
  <c r="BK102" i="7"/>
  <c r="J102" i="7" s="1"/>
  <c r="J65" i="7" s="1"/>
  <c r="R102" i="7"/>
  <c r="R86" i="7" s="1"/>
  <c r="R85" i="7" s="1"/>
  <c r="BK239" i="2"/>
  <c r="J239" i="2" s="1"/>
  <c r="J67" i="2" s="1"/>
  <c r="P437" i="2"/>
  <c r="T520" i="2"/>
  <c r="T581" i="2"/>
  <c r="BK693" i="2"/>
  <c r="J693" i="2" s="1"/>
  <c r="J81" i="2" s="1"/>
  <c r="BK97" i="3"/>
  <c r="J97" i="3"/>
  <c r="J65" i="3" s="1"/>
  <c r="BK122" i="3"/>
  <c r="J122" i="3" s="1"/>
  <c r="J67" i="3" s="1"/>
  <c r="BK93" i="4"/>
  <c r="J93" i="4"/>
  <c r="J64" i="4" s="1"/>
  <c r="R97" i="4"/>
  <c r="BK116" i="4"/>
  <c r="J116" i="4"/>
  <c r="J67" i="4" s="1"/>
  <c r="P126" i="4"/>
  <c r="P98" i="5"/>
  <c r="BK90" i="7"/>
  <c r="J90" i="7" s="1"/>
  <c r="J62" i="7" s="1"/>
  <c r="T102" i="7"/>
  <c r="BK426" i="2"/>
  <c r="J426" i="2" s="1"/>
  <c r="J71" i="2" s="1"/>
  <c r="BK87" i="7"/>
  <c r="J87" i="7"/>
  <c r="J61" i="7" s="1"/>
  <c r="BK95" i="7"/>
  <c r="J95" i="7" s="1"/>
  <c r="J63" i="7" s="1"/>
  <c r="BK422" i="2"/>
  <c r="J422" i="2"/>
  <c r="J69" i="2" s="1"/>
  <c r="BK98" i="7"/>
  <c r="J98" i="7" s="1"/>
  <c r="J64" i="7" s="1"/>
  <c r="E75" i="7"/>
  <c r="BF99" i="7"/>
  <c r="BF103" i="7"/>
  <c r="F55" i="7"/>
  <c r="BF88" i="7"/>
  <c r="BF91" i="7"/>
  <c r="BF96" i="7"/>
  <c r="BF93" i="7"/>
  <c r="J82" i="7"/>
  <c r="BF106" i="7"/>
  <c r="BK86" i="6"/>
  <c r="J86" i="6"/>
  <c r="J63" i="6" s="1"/>
  <c r="BF105" i="7"/>
  <c r="J52" i="7"/>
  <c r="BF103" i="6"/>
  <c r="BF116" i="6"/>
  <c r="BF101" i="6"/>
  <c r="BF107" i="6"/>
  <c r="BF109" i="6"/>
  <c r="BF120" i="6"/>
  <c r="F59" i="6"/>
  <c r="BF91" i="6"/>
  <c r="BF104" i="6"/>
  <c r="BF113" i="6"/>
  <c r="BF89" i="6"/>
  <c r="BF92" i="6"/>
  <c r="BF93" i="6"/>
  <c r="BF98" i="6"/>
  <c r="BF99" i="6"/>
  <c r="BF100" i="6"/>
  <c r="BF108" i="6"/>
  <c r="BF110" i="6"/>
  <c r="BF114" i="6"/>
  <c r="BF115" i="6"/>
  <c r="BF121" i="6"/>
  <c r="BF122" i="6"/>
  <c r="J56" i="6"/>
  <c r="E74" i="6"/>
  <c r="BF94" i="6"/>
  <c r="BF105" i="6"/>
  <c r="BF106" i="6"/>
  <c r="BF117" i="6"/>
  <c r="BF118" i="6"/>
  <c r="BF119" i="6"/>
  <c r="BF88" i="6"/>
  <c r="BF90" i="6"/>
  <c r="BF95" i="6"/>
  <c r="BF96" i="6"/>
  <c r="J59" i="6"/>
  <c r="BF102" i="6"/>
  <c r="BF111" i="6"/>
  <c r="BF97" i="6"/>
  <c r="BF112" i="6"/>
  <c r="E77" i="5"/>
  <c r="F86" i="5"/>
  <c r="BF101" i="5"/>
  <c r="BF91" i="5"/>
  <c r="BF97" i="5"/>
  <c r="J86" i="5"/>
  <c r="BF96" i="5"/>
  <c r="BF103" i="5"/>
  <c r="J83" i="5"/>
  <c r="BF92" i="5"/>
  <c r="BF95" i="5"/>
  <c r="BF99" i="5"/>
  <c r="BF106" i="5"/>
  <c r="BF107" i="5"/>
  <c r="BF108" i="5"/>
  <c r="BF93" i="5"/>
  <c r="BF109" i="5"/>
  <c r="J90" i="3"/>
  <c r="J64" i="3" s="1"/>
  <c r="E50" i="4"/>
  <c r="F89" i="4"/>
  <c r="BF101" i="4"/>
  <c r="BF127" i="4"/>
  <c r="BF128" i="4"/>
  <c r="BF133" i="4"/>
  <c r="BF137" i="4"/>
  <c r="BF94" i="4"/>
  <c r="BF105" i="4"/>
  <c r="BF109" i="4"/>
  <c r="BF112" i="4"/>
  <c r="J56" i="4"/>
  <c r="BF117" i="4"/>
  <c r="BF134" i="4"/>
  <c r="BF98" i="4"/>
  <c r="BF107" i="4"/>
  <c r="BF111" i="4"/>
  <c r="BF131" i="4"/>
  <c r="BF103" i="4"/>
  <c r="BF113" i="4"/>
  <c r="BF120" i="4"/>
  <c r="BF124" i="4"/>
  <c r="BF129" i="4"/>
  <c r="J89" i="4"/>
  <c r="BF96" i="4"/>
  <c r="BF99" i="4"/>
  <c r="BF115" i="4"/>
  <c r="BF118" i="4"/>
  <c r="BF122" i="4"/>
  <c r="BF132" i="4"/>
  <c r="BF136" i="4"/>
  <c r="BF114" i="4"/>
  <c r="BF135" i="4"/>
  <c r="E77" i="3"/>
  <c r="BF102" i="3"/>
  <c r="BF109" i="3"/>
  <c r="BF115" i="3"/>
  <c r="BF92" i="3"/>
  <c r="BF95" i="3"/>
  <c r="BF98" i="3"/>
  <c r="BF100" i="3"/>
  <c r="BF107" i="3"/>
  <c r="J86" i="3"/>
  <c r="BF93" i="3"/>
  <c r="BF99" i="3"/>
  <c r="BF106" i="3"/>
  <c r="BF110" i="3"/>
  <c r="BF112" i="3"/>
  <c r="BF114" i="3"/>
  <c r="BF116" i="3"/>
  <c r="F59" i="3"/>
  <c r="BF96" i="3"/>
  <c r="BF101" i="3"/>
  <c r="BF111" i="3"/>
  <c r="BF117" i="3"/>
  <c r="BF121" i="3"/>
  <c r="BF103" i="3"/>
  <c r="J83" i="3"/>
  <c r="BF104" i="3"/>
  <c r="BF108" i="3"/>
  <c r="BF118" i="3"/>
  <c r="BF119" i="3"/>
  <c r="BF120" i="3"/>
  <c r="BF91" i="3"/>
  <c r="BF94" i="3"/>
  <c r="BF123" i="3"/>
  <c r="BF124" i="3"/>
  <c r="BF113" i="3"/>
  <c r="J56" i="2"/>
  <c r="BF139" i="2"/>
  <c r="BF146" i="2"/>
  <c r="BF214" i="2"/>
  <c r="BF267" i="2"/>
  <c r="BF271" i="2"/>
  <c r="BF293" i="2"/>
  <c r="BF410" i="2"/>
  <c r="BF414" i="2"/>
  <c r="BF429" i="2"/>
  <c r="BF430" i="2"/>
  <c r="BF442" i="2"/>
  <c r="BF447" i="2"/>
  <c r="BF457" i="2"/>
  <c r="BF463" i="2"/>
  <c r="BF486" i="2"/>
  <c r="BF496" i="2"/>
  <c r="BF503" i="2"/>
  <c r="BF533" i="2"/>
  <c r="BF609" i="2"/>
  <c r="BF611" i="2"/>
  <c r="BF654" i="2"/>
  <c r="BF720" i="2"/>
  <c r="BF765" i="2"/>
  <c r="BF804" i="2"/>
  <c r="BF107" i="2"/>
  <c r="BF123" i="2"/>
  <c r="BF155" i="2"/>
  <c r="BF303" i="2"/>
  <c r="BF349" i="2"/>
  <c r="BF355" i="2"/>
  <c r="BF440" i="2"/>
  <c r="BF525" i="2"/>
  <c r="BF596" i="2"/>
  <c r="BF682" i="2"/>
  <c r="BF694" i="2"/>
  <c r="BF757" i="2"/>
  <c r="BF763" i="2"/>
  <c r="J59" i="2"/>
  <c r="BF127" i="2"/>
  <c r="BF164" i="2"/>
  <c r="BF183" i="2"/>
  <c r="BF246" i="2"/>
  <c r="BF284" i="2"/>
  <c r="BF383" i="2"/>
  <c r="BF398" i="2"/>
  <c r="BF427" i="2"/>
  <c r="BF436" i="2"/>
  <c r="BF494" i="2"/>
  <c r="BF510" i="2"/>
  <c r="BF531" i="2"/>
  <c r="BF570" i="2"/>
  <c r="BF599" i="2"/>
  <c r="BF622" i="2"/>
  <c r="BF632" i="2"/>
  <c r="BF680" i="2"/>
  <c r="BF689" i="2"/>
  <c r="BF709" i="2"/>
  <c r="BF713" i="2"/>
  <c r="BF754" i="2"/>
  <c r="F59" i="2"/>
  <c r="BF150" i="2"/>
  <c r="BF194" i="2"/>
  <c r="BF392" i="2"/>
  <c r="BF402" i="2"/>
  <c r="BF445" i="2"/>
  <c r="BF476" i="2"/>
  <c r="BF481" i="2"/>
  <c r="BF492" i="2"/>
  <c r="BF518" i="2"/>
  <c r="BF542" i="2"/>
  <c r="BF558" i="2"/>
  <c r="BF566" i="2"/>
  <c r="BF651" i="2"/>
  <c r="BF691" i="2"/>
  <c r="BF749" i="2"/>
  <c r="E50" i="2"/>
  <c r="BF114" i="2"/>
  <c r="BF198" i="2"/>
  <c r="BF240" i="2"/>
  <c r="BF241" i="2"/>
  <c r="BF289" i="2"/>
  <c r="BF298" i="2"/>
  <c r="BF341" i="2"/>
  <c r="BF390" i="2"/>
  <c r="BF432" i="2"/>
  <c r="BF438" i="2"/>
  <c r="BF639" i="2"/>
  <c r="BF736" i="2"/>
  <c r="BF119" i="2"/>
  <c r="BF131" i="2"/>
  <c r="BF137" i="2"/>
  <c r="BF192" i="2"/>
  <c r="BF242" i="2"/>
  <c r="BF258" i="2"/>
  <c r="BF280" i="2"/>
  <c r="BF362" i="2"/>
  <c r="BF376" i="2"/>
  <c r="BF423" i="2"/>
  <c r="BF472" i="2"/>
  <c r="BF546" i="2"/>
  <c r="BF562" i="2"/>
  <c r="BF575" i="2"/>
  <c r="BF579" i="2"/>
  <c r="BF588" i="2"/>
  <c r="BF645" i="2"/>
  <c r="BF662" i="2"/>
  <c r="BF672" i="2"/>
  <c r="BF696" i="2"/>
  <c r="BF715" i="2"/>
  <c r="BF726" i="2"/>
  <c r="BF744" i="2"/>
  <c r="BF148" i="2"/>
  <c r="BF174" i="2"/>
  <c r="BF199" i="2"/>
  <c r="BF223" i="2"/>
  <c r="BF231" i="2"/>
  <c r="BF275" i="2"/>
  <c r="BF368" i="2"/>
  <c r="BF406" i="2"/>
  <c r="BF433" i="2"/>
  <c r="BF451" i="2"/>
  <c r="BF498" i="2"/>
  <c r="BF521" i="2"/>
  <c r="BF527" i="2"/>
  <c r="BF582" i="2"/>
  <c r="BF592" i="2"/>
  <c r="BF617" i="2"/>
  <c r="BF670" i="2"/>
  <c r="BF707" i="2"/>
  <c r="BF159" i="2"/>
  <c r="BF169" i="2"/>
  <c r="BF179" i="2"/>
  <c r="BF253" i="2"/>
  <c r="BF263" i="2"/>
  <c r="BF388" i="2"/>
  <c r="BF394" i="2"/>
  <c r="BF435" i="2"/>
  <c r="BF443" i="2"/>
  <c r="BF508" i="2"/>
  <c r="BF529" i="2"/>
  <c r="BF534" i="2"/>
  <c r="BF538" i="2"/>
  <c r="BF550" i="2"/>
  <c r="BF554" i="2"/>
  <c r="BF607" i="2"/>
  <c r="BF624" i="2"/>
  <c r="F33" i="7"/>
  <c r="AZ63" i="1" s="1"/>
  <c r="F35" i="5"/>
  <c r="AZ61" i="1"/>
  <c r="J35" i="6"/>
  <c r="AV62" i="1" s="1"/>
  <c r="F37" i="6"/>
  <c r="BB62" i="1"/>
  <c r="F35" i="6"/>
  <c r="AZ62" i="1" s="1"/>
  <c r="J33" i="7"/>
  <c r="AV63" i="1"/>
  <c r="F39" i="4"/>
  <c r="BD60" i="1" s="1"/>
  <c r="F35" i="2"/>
  <c r="AZ58" i="1"/>
  <c r="F38" i="2"/>
  <c r="BC58" i="1" s="1"/>
  <c r="F36" i="7"/>
  <c r="BC63" i="1"/>
  <c r="F37" i="4"/>
  <c r="BB60" i="1" s="1"/>
  <c r="F35" i="7"/>
  <c r="BB63" i="1"/>
  <c r="F39" i="3"/>
  <c r="BD59" i="1" s="1"/>
  <c r="F37" i="3"/>
  <c r="BB59" i="1"/>
  <c r="F39" i="5"/>
  <c r="BD61" i="1" s="1"/>
  <c r="F38" i="6"/>
  <c r="BC62" i="1"/>
  <c r="J35" i="3"/>
  <c r="AV59" i="1" s="1"/>
  <c r="F37" i="5"/>
  <c r="BB61" i="1" s="1"/>
  <c r="F35" i="3"/>
  <c r="AZ59" i="1" s="1"/>
  <c r="F38" i="4"/>
  <c r="BC60" i="1"/>
  <c r="F35" i="4"/>
  <c r="AZ60" i="1" s="1"/>
  <c r="F37" i="2"/>
  <c r="BB58" i="1" s="1"/>
  <c r="F39" i="2"/>
  <c r="BD58" i="1" s="1"/>
  <c r="J35" i="2"/>
  <c r="AV58" i="1"/>
  <c r="AS56" i="1"/>
  <c r="F38" i="3"/>
  <c r="BC59" i="1"/>
  <c r="J35" i="5"/>
  <c r="AV61" i="1"/>
  <c r="F39" i="6"/>
  <c r="BD62" i="1"/>
  <c r="F38" i="5"/>
  <c r="BC61" i="1" s="1"/>
  <c r="J35" i="4"/>
  <c r="AV60" i="1" s="1"/>
  <c r="F37" i="7"/>
  <c r="BD63" i="1"/>
  <c r="BK425" i="2" l="1"/>
  <c r="J425" i="2" s="1"/>
  <c r="J70" i="2" s="1"/>
  <c r="BK105" i="2"/>
  <c r="J105" i="2" s="1"/>
  <c r="J64" i="2" s="1"/>
  <c r="R425" i="2"/>
  <c r="T86" i="7"/>
  <c r="T85" i="7" s="1"/>
  <c r="T425" i="2"/>
  <c r="P86" i="7"/>
  <c r="P85" i="7"/>
  <c r="AU63" i="1" s="1"/>
  <c r="P425" i="2"/>
  <c r="P105" i="2"/>
  <c r="P104" i="2"/>
  <c r="AU58" i="1"/>
  <c r="T89" i="3"/>
  <c r="T105" i="2"/>
  <c r="T104" i="2"/>
  <c r="R92" i="4"/>
  <c r="P89" i="5"/>
  <c r="AU61" i="1"/>
  <c r="T89" i="5"/>
  <c r="R105" i="2"/>
  <c r="R104" i="2"/>
  <c r="P92" i="4"/>
  <c r="AU60" i="1"/>
  <c r="R89" i="3"/>
  <c r="P89" i="3"/>
  <c r="AU59" i="1"/>
  <c r="BK89" i="3"/>
  <c r="J89" i="3"/>
  <c r="J63" i="3"/>
  <c r="R89" i="5"/>
  <c r="BK92" i="4"/>
  <c r="J92" i="4" s="1"/>
  <c r="J32" i="4" s="1"/>
  <c r="AG60" i="1" s="1"/>
  <c r="BK89" i="5"/>
  <c r="J89" i="5"/>
  <c r="BK86" i="7"/>
  <c r="BK85" i="7" s="1"/>
  <c r="J85" i="7" s="1"/>
  <c r="J59" i="7" s="1"/>
  <c r="BK104" i="2"/>
  <c r="J104" i="2" s="1"/>
  <c r="J63" i="2" s="1"/>
  <c r="J36" i="5"/>
  <c r="AW61" i="1"/>
  <c r="AT61" i="1" s="1"/>
  <c r="F36" i="5"/>
  <c r="BA61" i="1" s="1"/>
  <c r="J36" i="6"/>
  <c r="AW62" i="1" s="1"/>
  <c r="AT62" i="1" s="1"/>
  <c r="F36" i="2"/>
  <c r="BA58" i="1" s="1"/>
  <c r="J36" i="3"/>
  <c r="AW59" i="1"/>
  <c r="AT59" i="1" s="1"/>
  <c r="F36" i="4"/>
  <c r="BA60" i="1" s="1"/>
  <c r="AZ57" i="1"/>
  <c r="AV57" i="1" s="1"/>
  <c r="F34" i="7"/>
  <c r="BA63" i="1"/>
  <c r="BB57" i="1"/>
  <c r="BC57" i="1"/>
  <c r="F36" i="6"/>
  <c r="BA62" i="1"/>
  <c r="J32" i="6"/>
  <c r="AG62" i="1" s="1"/>
  <c r="J32" i="5"/>
  <c r="AG61" i="1" s="1"/>
  <c r="J36" i="2"/>
  <c r="AW58" i="1" s="1"/>
  <c r="AT58" i="1" s="1"/>
  <c r="F36" i="3"/>
  <c r="BA59" i="1" s="1"/>
  <c r="BD57" i="1"/>
  <c r="J34" i="7"/>
  <c r="AW63" i="1" s="1"/>
  <c r="AT63" i="1" s="1"/>
  <c r="J36" i="4"/>
  <c r="AW60" i="1" s="1"/>
  <c r="AT60" i="1" s="1"/>
  <c r="AN60" i="1" l="1"/>
  <c r="J86" i="7"/>
  <c r="J60" i="7"/>
  <c r="J63" i="5"/>
  <c r="J63" i="4"/>
  <c r="AN62" i="1"/>
  <c r="J41" i="6"/>
  <c r="J41" i="5"/>
  <c r="J41" i="4"/>
  <c r="AN61" i="1"/>
  <c r="AU57" i="1"/>
  <c r="AU56" i="1" s="1"/>
  <c r="J30" i="7"/>
  <c r="AG63" i="1"/>
  <c r="BC56" i="1"/>
  <c r="W34" i="1" s="1"/>
  <c r="AZ56" i="1"/>
  <c r="AV56" i="1" s="1"/>
  <c r="AK31" i="1" s="1"/>
  <c r="BB56" i="1"/>
  <c r="AX56" i="1" s="1"/>
  <c r="BD56" i="1"/>
  <c r="W35" i="1" s="1"/>
  <c r="AX57" i="1"/>
  <c r="BA57" i="1"/>
  <c r="J32" i="3"/>
  <c r="AG59" i="1"/>
  <c r="AY57" i="1"/>
  <c r="J32" i="2"/>
  <c r="AG58" i="1"/>
  <c r="J39" i="7" l="1"/>
  <c r="J41" i="3"/>
  <c r="J41" i="2"/>
  <c r="AN58" i="1"/>
  <c r="AN59" i="1"/>
  <c r="AN63" i="1"/>
  <c r="W33" i="1"/>
  <c r="AW57" i="1"/>
  <c r="AT57" i="1" s="1"/>
  <c r="BA56" i="1"/>
  <c r="AW56" i="1" s="1"/>
  <c r="AK32" i="1" s="1"/>
  <c r="AG57" i="1"/>
  <c r="AG56" i="1" s="1"/>
  <c r="AK26" i="1" s="1"/>
  <c r="AN28" i="1" s="1"/>
  <c r="W31" i="1"/>
  <c r="AY56" i="1"/>
  <c r="AK37" i="1" l="1"/>
  <c r="AN57" i="1"/>
  <c r="AT56" i="1"/>
  <c r="W32" i="1"/>
  <c r="AN56" i="1" l="1"/>
</calcChain>
</file>

<file path=xl/sharedStrings.xml><?xml version="1.0" encoding="utf-8"?>
<sst xmlns="http://schemas.openxmlformats.org/spreadsheetml/2006/main" count="10150" uniqueCount="1608">
  <si>
    <t>Export Komplet</t>
  </si>
  <si>
    <t>VZ</t>
  </si>
  <si>
    <t>2.0</t>
  </si>
  <si>
    <t>ZAMOK</t>
  </si>
  <si>
    <t>False</t>
  </si>
  <si>
    <t>{29a3e61e-b60b-4499-aba4-952a7fb728b5}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</si>
  <si>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</si>
  <si>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</si>
  <si>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</si>
  <si>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</si>
  <si>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</si>
  <si>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</si>
  <si>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</si>
  <si>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</si>
  <si>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2024_01_8_rev03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</si>
  <si>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</si>
  <si>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</si>
  <si>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Lesnická 1155/8, 15000 Praha 5, b.j.č. 1155/2 - revize 3</t>
  </si>
  <si>
    <t>KSO:</t>
  </si>
  <si>
    <t/>
  </si>
  <si>
    <t>CC-CZ:</t>
  </si>
  <si>
    <t>Místo:</t>
  </si>
  <si>
    <t>Lesnická 1155/8, 15000 Praha 5</t>
  </si>
  <si>
    <t>Datum:</t>
  </si>
  <si>
    <t>21. 5. 2024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</si>
  <si>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</si>
  <si>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</si>
  <si>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</si>
  <si>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</si>
  <si>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</si>
  <si>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</si>
  <si>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</si>
  <si>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</si>
  <si>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</si>
  <si>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</si>
  <si>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</si>
  <si>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</si>
  <si>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</si>
  <si>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</si>
  <si>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</si>
  <si>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</si>
  <si>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</si>
  <si>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</si>
  <si>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</si>
  <si>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</si>
  <si>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</si>
  <si>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</si>
  <si>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</si>
  <si>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</si>
  <si>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</si>
  <si>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</si>
  <si>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</si>
  <si>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</si>
  <si>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</si>
  <si>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</si>
  <si>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</si>
  <si>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</si>
  <si>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</si>
  <si>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</si>
  <si>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</si>
  <si>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</si>
  <si>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</si>
  <si>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</si>
  <si>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</si>
  <si>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</si>
  <si>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</si>
  <si>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</si>
  <si>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</si>
  <si>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</si>
  <si>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</si>
  <si>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</si>
  <si>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</si>
  <si>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</si>
  <si>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</si>
  <si>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</si>
  <si>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</si>
  <si>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</si>
  <si>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</si>
  <si>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</si>
  <si>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</si>
  <si>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</si>
  <si>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</si>
  <si>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</si>
  <si>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{0d48a24c-a0d1-469d-9854-100664680636}</t>
  </si>
  <si>
    <t>/</t>
  </si>
  <si>
    <t>ARS</t>
  </si>
  <si>
    <t>Stavební část</t>
  </si>
  <si>
    <t>Soupis</t>
  </si>
  <si>
    <t>2</t>
  </si>
  <si>
    <t>{c1c5386c-c7af-4681-8787-0ef19c005910}</t>
  </si>
  <si>
    <t>ZTI</t>
  </si>
  <si>
    <t>Zdravotně technické instalace</t>
  </si>
  <si>
    <t>{8f406bba-8728-4ec4-9764-a91afef8dde6}</t>
  </si>
  <si>
    <t>ÚT</t>
  </si>
  <si>
    <t>Vytápění</t>
  </si>
  <si>
    <t>{84f0a941-6600-4c51-a82a-12f3724e3fca}</t>
  </si>
  <si>
    <t>ZTP</t>
  </si>
  <si>
    <t>Plynovod</t>
  </si>
  <si>
    <t>{29af36db-2f40-4af3-a2ba-8f2a21ff42ae}</t>
  </si>
  <si>
    <t>EL</t>
  </si>
  <si>
    <t>Elektroinstalace</t>
  </si>
  <si>
    <t>{91f485bc-e0d4-454d-92fb-79894a143c09}</t>
  </si>
  <si>
    <t>VRN</t>
  </si>
  <si>
    <t>Vedlejší rozpočtové náklady</t>
  </si>
  <si>
    <t>VON</t>
  </si>
  <si>
    <t>{843da15c-0047-4888-9a2d-3b78bfc69261}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</si>
  <si>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</si>
  <si>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</si>
  <si>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</si>
  <si>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</si>
  <si>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</si>
  <si>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</si>
  <si>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</si>
  <si>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</si>
  <si>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</si>
  <si>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</si>
  <si>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</si>
  <si>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</si>
  <si>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</si>
  <si>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</si>
  <si>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</si>
  <si>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</si>
  <si>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</si>
  <si>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</si>
  <si>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</si>
  <si>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</si>
  <si>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</si>
  <si>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</si>
  <si>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</si>
  <si>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</si>
  <si>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</si>
  <si>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</si>
  <si>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</si>
  <si>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</si>
  <si>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</si>
  <si>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</si>
  <si>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</si>
  <si>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</si>
  <si>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</si>
  <si>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</si>
  <si>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</si>
  <si>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</si>
  <si>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</si>
  <si>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</si>
  <si>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</si>
  <si>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</si>
  <si>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</si>
  <si>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</si>
  <si>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</si>
  <si>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</si>
  <si>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</si>
  <si>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</si>
  <si>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</si>
  <si>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</si>
  <si>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</si>
  <si>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</si>
  <si>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</si>
  <si>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2024 01</t>
  </si>
  <si>
    <t>4</t>
  </si>
  <si>
    <t>-1403636420</t>
  </si>
  <si>
    <t>Online PSC</t>
  </si>
  <si>
    <t>https://podminky.urs.cz/item/CS_URS_2024_01/310239211</t>
  </si>
  <si>
    <t>VV</t>
  </si>
  <si>
    <t>0,605*1,7*0,3</t>
  </si>
  <si>
    <t>0,73*2,18*0,14</t>
  </si>
  <si>
    <t>0,78*2,05*0,18</t>
  </si>
  <si>
    <t>1,31*2,505*0,17</t>
  </si>
  <si>
    <t>Součet</t>
  </si>
  <si>
    <t>311235101</t>
  </si>
  <si>
    <t>Zdivo jednovrstvé z cihel děrovaných broušených na celoplošnou tenkovrstvou maltu, pevnost cihel do P10, tl. zdiva 175 mm</t>
  </si>
  <si>
    <t>m2</t>
  </si>
  <si>
    <t>investice</t>
  </si>
  <si>
    <t>-1127815208</t>
  </si>
  <si>
    <t>https://podminky.urs.cz/item/CS_URS_2024_01/311235101</t>
  </si>
  <si>
    <t>1,98*3,51</t>
  </si>
  <si>
    <t>-0,8*2,16</t>
  </si>
  <si>
    <t>317944R21</t>
  </si>
  <si>
    <t>D+M ocelový překlad 2xL 30/30/3 dodatečně osazen, antikorozní nátěr</t>
  </si>
  <si>
    <t>m</t>
  </si>
  <si>
    <t>-1002942647</t>
  </si>
  <si>
    <t>Tabulka překladů</t>
  </si>
  <si>
    <t>"ozn. L.1" 1,1</t>
  </si>
  <si>
    <t>317944R22</t>
  </si>
  <si>
    <t>D+M ocelový překlad 2xL 30/30/3 osazen na nové příčce, antikorozní nátěr</t>
  </si>
  <si>
    <t>938906557</t>
  </si>
  <si>
    <t>"ozn. L.2" 1,2</t>
  </si>
  <si>
    <t>5</t>
  </si>
  <si>
    <t>346244353</t>
  </si>
  <si>
    <t>Obezdívka koupelnových van ploch rovných z přesných pórobetonových tvárnic, na tenké maltové lože, tl. 75 mm</t>
  </si>
  <si>
    <t>1251432631</t>
  </si>
  <si>
    <t>https://podminky.urs.cz/item/CS_URS_2024_01/346244353</t>
  </si>
  <si>
    <t>(2,0+0,8)*0,7</t>
  </si>
  <si>
    <t>6</t>
  </si>
  <si>
    <t>346272226</t>
  </si>
  <si>
    <t>Přizdívky z pórobetonových tvárnic objemová hmotnost do 500 kg/m3, na tenké maltové lože, tloušťka přizdívky 75 mm</t>
  </si>
  <si>
    <t>1736751171</t>
  </si>
  <si>
    <t>https://podminky.urs.cz/item/CS_URS_2024_01/346272226</t>
  </si>
  <si>
    <t>Nový stav</t>
  </si>
  <si>
    <t>"m.č. 1.04" 0,73*2,18</t>
  </si>
  <si>
    <t>Úpravy povrchů, podlahy a osazování výplní</t>
  </si>
  <si>
    <t>7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</si>
  <si>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</si>
  <si>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</si>
  <si>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</si>
  <si>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</si>
  <si>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8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</si>
  <si>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</si>
  <si>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</si>
  <si>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</si>
  <si>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</si>
  <si>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</si>
  <si>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2,585*2,405*2</t>
  </si>
  <si>
    <t>1,54*3,07</t>
  </si>
  <si>
    <t>1,0*2,335</t>
  </si>
  <si>
    <t>9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</si>
  <si>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</si>
  <si>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</si>
  <si>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</si>
  <si>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</si>
  <si>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10</t>
  </si>
  <si>
    <t>611131121</t>
  </si>
  <si>
    <t>Podkladní a spojovací vrstva vnitřních omítaných ploch penetrace disperzní nanášená ručně stropů</t>
  </si>
  <si>
    <t>-1127257381</t>
  </si>
  <si>
    <t>https://podminky.urs.cz/item/CS_URS_2024_01/611131121</t>
  </si>
  <si>
    <t>11</t>
  </si>
  <si>
    <t>611325416</t>
  </si>
  <si>
    <t>Oprava vápenocementové omítky vnitřních ploch hladké, tloušťky do 20 mm, s celoplošným přeštukováním, tloušťky štuku 3 mm stropů, v rozsahu opravované plochy do 10%</t>
  </si>
  <si>
    <t>-864726693</t>
  </si>
  <si>
    <t>https://podminky.urs.cz/item/CS_URS_2024_01/611325416</t>
  </si>
  <si>
    <t>P</t>
  </si>
  <si>
    <t>Poznámka k položce:_x000D_
vč zapravení omítky po bouraných konstrukcích a otvorech</t>
  </si>
  <si>
    <t>"otlučené stropy" 79,61</t>
  </si>
  <si>
    <t>611181001</t>
  </si>
  <si>
    <t>Sádrová stěrka vnitřních povrchů tloušťky do 3 mm bez penetrace, včetně následného přebroušení vodorovných konstrukcí stropů rovných</t>
  </si>
  <si>
    <t>1212495155</t>
  </si>
  <si>
    <t>https://podminky.urs.cz/item/CS_URS_2024_01/611181001</t>
  </si>
  <si>
    <t>"SDK podhledy" 5,37+1,16</t>
  </si>
  <si>
    <t>13</t>
  </si>
  <si>
    <t>612135101</t>
  </si>
  <si>
    <t>Hrubá výplň rýh maltou jakékoli šířky rýhy ve stěnách</t>
  </si>
  <si>
    <t>1684549370</t>
  </si>
  <si>
    <t>https://podminky.urs.cz/item/CS_URS_2024_01/612135101</t>
  </si>
  <si>
    <t>"ZTI" 3,0*0,1</t>
  </si>
  <si>
    <t>"elektro" 62,0*0,05</t>
  </si>
  <si>
    <t>14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</si>
  <si>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</si>
  <si>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</si>
  <si>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</si>
  <si>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</si>
  <si>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</si>
  <si>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5% stávajících stěn" 267,194*0,05</t>
  </si>
  <si>
    <t>15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</si>
  <si>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</si>
  <si>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</si>
  <si>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</si>
  <si>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</si>
  <si>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"otlučené omítky" 267,194</t>
  </si>
  <si>
    <t>"nové omítky" 20,221</t>
  </si>
  <si>
    <t>16</t>
  </si>
  <si>
    <t>612325416</t>
  </si>
  <si>
    <t>Oprava vápenocementové omítky vnitřních ploch hladké, tloušťky do 20 mm, s celoplošným přeštukováním, tloušťky štuku 3 mm stěn, v rozsahu opravované plochy do 10%</t>
  </si>
  <si>
    <t>-1301864811</t>
  </si>
  <si>
    <t>https://podminky.urs.cz/item/CS_URS_2024_01/612325416</t>
  </si>
  <si>
    <t>"otlučené stěny" 267,194</t>
  </si>
  <si>
    <t>17</t>
  </si>
  <si>
    <t>612131101</t>
  </si>
  <si>
    <t>Podkladní a spojovací vrstva vnitřních omítaných ploch cementový postřik nanášený ručně celoplošně stěn</t>
  </si>
  <si>
    <t>1676146784</t>
  </si>
  <si>
    <t>https://podminky.urs.cz/item/CS_URS_2024_01/612131101</t>
  </si>
  <si>
    <t>"omítky na nových konstrukcích" 20,221</t>
  </si>
  <si>
    <t>18</t>
  </si>
  <si>
    <t>612321141</t>
  </si>
  <si>
    <t>Omítka vápenocementová vnitřních ploch nanášená ručně dvouvrstvá, tloušťky jádrové omítky do 10 mm a tloušťky štuku do 3 mm štuková svislých konstrukcí stěn</t>
  </si>
  <si>
    <t>1433589343</t>
  </si>
  <si>
    <t>https://podminky.urs.cz/item/CS_URS_2024_01/612321141</t>
  </si>
  <si>
    <t xml:space="preserve">Poznámka k položce:_x000D_
nové cihlené stěny, zazdívky </t>
  </si>
  <si>
    <t>0,605*1,7*2</t>
  </si>
  <si>
    <t>0,73*2,18*2</t>
  </si>
  <si>
    <t>0,78*2,05*2</t>
  </si>
  <si>
    <t>1,31*2,505*2</t>
  </si>
  <si>
    <t>5,22</t>
  </si>
  <si>
    <t>19</t>
  </si>
  <si>
    <t>612321191</t>
  </si>
  <si>
    <t>Omítka vápenocementová vnitřních ploch nanášená ručně Příplatek k cenám za každých dalších i započatých 5 mm tloušťky omítky přes 10 mm stěn</t>
  </si>
  <si>
    <t>774026872</t>
  </si>
  <si>
    <t>https://podminky.urs.cz/item/CS_URS_2024_01/612321191</t>
  </si>
  <si>
    <t>20</t>
  </si>
  <si>
    <t>631R01</t>
  </si>
  <si>
    <t>Zhotovení rýhy v nové skladbě podlahy š 100 mm, hl. 100 mm pro vedení ZTI</t>
  </si>
  <si>
    <t>-464937200</t>
  </si>
  <si>
    <t>Stávající stav</t>
  </si>
  <si>
    <t>"m.č. 1.04" 1,45+1,55</t>
  </si>
  <si>
    <t>635211R11</t>
  </si>
  <si>
    <t>Doplnění násypů pod podlahy - použití odebraného násypu z jiných prostor</t>
  </si>
  <si>
    <t>1231197112</t>
  </si>
  <si>
    <t>22</t>
  </si>
  <si>
    <t>635211R21</t>
  </si>
  <si>
    <t>Doplnění násypu pod podlahy (s dodáním hmot), s udusáním a urovnáním povrchu násypu</t>
  </si>
  <si>
    <t>888199116</t>
  </si>
  <si>
    <t>po odstranění polštářů</t>
  </si>
  <si>
    <t>"m.č. 1.01" 0,148</t>
  </si>
  <si>
    <t>"m.č. 1.02" 0,3167</t>
  </si>
  <si>
    <t>"m.č. 1.03" 0,3036</t>
  </si>
  <si>
    <t>"m.č. 1.06b" 0,0611</t>
  </si>
  <si>
    <t>Mezisoučet</t>
  </si>
  <si>
    <t>doplnění plošně pod podlahy</t>
  </si>
  <si>
    <t>"m.č. 1.02, tl. 7 mm" 24,36*0,007</t>
  </si>
  <si>
    <t>"m.č. 1.06a, tl. 17 mm" (14,3+2,78)*0,017</t>
  </si>
  <si>
    <t>"m.č. 1.08, tl. 12 mm" 1,45*0,012</t>
  </si>
  <si>
    <t>použití odstraněného násypu</t>
  </si>
  <si>
    <t>-0,876</t>
  </si>
  <si>
    <t>23</t>
  </si>
  <si>
    <t>632450134</t>
  </si>
  <si>
    <t>Potěr cementový vyrovnávací ze suchých směsí v ploše o průměrné (střední) tl. přes 40 do 50 mm</t>
  </si>
  <si>
    <t>-218025790</t>
  </si>
  <si>
    <t>https://podminky.urs.cz/item/CS_URS_2024_01/632450134</t>
  </si>
  <si>
    <t>Poznámka k položce:_x000D_
betonový potěr C25-F4</t>
  </si>
  <si>
    <t>skladba F.1, tl. 50 mm</t>
  </si>
  <si>
    <t>"m.č. 1.01a" 3,14</t>
  </si>
  <si>
    <t>"m.č. 1.01b" 8,26</t>
  </si>
  <si>
    <t>"m.č. 1.04" 5,37</t>
  </si>
  <si>
    <t>"m.č. 1.05" 1,16</t>
  </si>
  <si>
    <t>24</t>
  </si>
  <si>
    <t>634111113</t>
  </si>
  <si>
    <t>Obvodová dilatace mezi stěnou a mazaninou nebo potěrem pružnou těsnicí páskou na bázi syntetického kaučuku výšky 80 mm</t>
  </si>
  <si>
    <t>1578171107</t>
  </si>
  <si>
    <t>https://podminky.urs.cz/item/CS_URS_2024_01/634111113</t>
  </si>
  <si>
    <t>potěr/stěna</t>
  </si>
  <si>
    <t>"m.č. 1.01a" 7,5</t>
  </si>
  <si>
    <t>"m.č. 1.01b" 12,3</t>
  </si>
  <si>
    <t>"m.č. 1.04" 10,6</t>
  </si>
  <si>
    <t>"m.č. 1.05" 4,4</t>
  </si>
  <si>
    <t>25</t>
  </si>
  <si>
    <t>634112113</t>
  </si>
  <si>
    <t>Obvodová dilatace mezi stěnou a mazaninou nebo potěrem podlahovým páskem z pěnového PE tl. do 10 mm, výšky 80 mm</t>
  </si>
  <si>
    <t>-1678418733</t>
  </si>
  <si>
    <t>https://podminky.urs.cz/item/CS_URS_2024_01/634112113</t>
  </si>
  <si>
    <t>"m.č. 1.02" 19,5</t>
  </si>
  <si>
    <t>"m.č. 1.03" 19,3</t>
  </si>
  <si>
    <t>"m.č. 1.06" 20,0</t>
  </si>
  <si>
    <t>"m.č. 1.07" 5,4</t>
  </si>
  <si>
    <t>Ostatní konstrukce a práce, bourání</t>
  </si>
  <si>
    <t>26</t>
  </si>
  <si>
    <t>9R01</t>
  </si>
  <si>
    <t>Vyklizení prostor před zahájením prací</t>
  </si>
  <si>
    <t>soubor</t>
  </si>
  <si>
    <t>-1101118693</t>
  </si>
  <si>
    <t>27</t>
  </si>
  <si>
    <t>9R02</t>
  </si>
  <si>
    <t>Zaměření, odpojení, případná ochrana stávajících inženýrských sítí před zahájením prací</t>
  </si>
  <si>
    <t>-1597712646</t>
  </si>
  <si>
    <t>28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</si>
  <si>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</si>
  <si>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</si>
  <si>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</si>
  <si>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</si>
  <si>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89,48</t>
  </si>
  <si>
    <t>29</t>
  </si>
  <si>
    <t>962031133</t>
  </si>
  <si>
    <t>Bourání příček nebo přizdívek z cihel pálených plných nebo dutých, tl. přes 100 do 150 mm</t>
  </si>
  <si>
    <t>-598115564</t>
  </si>
  <si>
    <t>https://podminky.urs.cz/item/CS_URS_2024_01/962031133</t>
  </si>
  <si>
    <t>komora</t>
  </si>
  <si>
    <t>2,01*3,42</t>
  </si>
  <si>
    <t>1,6*2,18</t>
  </si>
  <si>
    <t>-0,545*1,53</t>
  </si>
  <si>
    <t>30</t>
  </si>
  <si>
    <t>962081131</t>
  </si>
  <si>
    <t>Bourání příček nebo přizdívek ze skleněných tvárnic, tl. do 100 mm</t>
  </si>
  <si>
    <t>1646168452</t>
  </si>
  <si>
    <t>https://podminky.urs.cz/item/CS_URS_2024_01/962081131</t>
  </si>
  <si>
    <t>"kuchyně" 1,7*0,9</t>
  </si>
  <si>
    <t>"koupelna" 0,62*2,965</t>
  </si>
  <si>
    <t>31</t>
  </si>
  <si>
    <t>971033541</t>
  </si>
  <si>
    <t>Vybourání otvorů ve zdivu základovém nebo nadzákladovém z cihel, tvárnic, příčkovek z cihel pálených na maltu vápennou nebo vápenocementovou plochy do 1 m2, tl. do 300 mm</t>
  </si>
  <si>
    <t>121105337</t>
  </si>
  <si>
    <t>https://podminky.urs.cz/item/CS_URS_2024_01/971033541</t>
  </si>
  <si>
    <t>Poznámka k položce:_x000D_
vč případného řezání zdiva</t>
  </si>
  <si>
    <t>0,53*2,0*0,18</t>
  </si>
  <si>
    <t>32</t>
  </si>
  <si>
    <t>973031824</t>
  </si>
  <si>
    <t>Vysekání výklenků nebo kapes ve zdivu z cihel na maltu vápennou nebo vápenocementovou kapes pro zavázání nových zdí, tl. do 300 mm</t>
  </si>
  <si>
    <t>-2017024413</t>
  </si>
  <si>
    <t>https://podminky.urs.cz/item/CS_URS_2024_01/973031824</t>
  </si>
  <si>
    <t>3,52*2</t>
  </si>
  <si>
    <t>33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</si>
  <si>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</si>
  <si>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</si>
  <si>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</si>
  <si>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</si>
  <si>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"pro osazení L.1" 1,1*2</t>
  </si>
  <si>
    <t>34</t>
  </si>
  <si>
    <t>974031142</t>
  </si>
  <si>
    <t>Vysekání rýh ve zdivu cihelném na maltu vápennou nebo vápenocementovou do hl. 70 mm a šířky do 70 mm</t>
  </si>
  <si>
    <t>-276873697</t>
  </si>
  <si>
    <t>https://podminky.urs.cz/item/CS_URS_2024_01/974031142</t>
  </si>
  <si>
    <t>"ZTI" 3,0</t>
  </si>
  <si>
    <t>35</t>
  </si>
  <si>
    <t>977332112</t>
  </si>
  <si>
    <t>Frézování drážek pro vodiče ve stěnách z cihel, rozměru do 50x50 mm</t>
  </si>
  <si>
    <t>-1198214490</t>
  </si>
  <si>
    <t>https://podminky.urs.cz/item/CS_URS_2024_01/977332112</t>
  </si>
  <si>
    <t>Poznámka k položce:_x000D_
vč stropů</t>
  </si>
  <si>
    <t>"elektro" 62,0</t>
  </si>
  <si>
    <t>36</t>
  </si>
  <si>
    <t>964061321</t>
  </si>
  <si>
    <t>Uvolnění zhlaví trámu pro jakoukoliv délku uložení, ze zdiva cihelného, o průřezu zhlaví do 0,03 m2</t>
  </si>
  <si>
    <t>kus</t>
  </si>
  <si>
    <t>482044636</t>
  </si>
  <si>
    <t>https://podminky.urs.cz/item/CS_URS_2024_01/964061321</t>
  </si>
  <si>
    <t>"zvýšené patro" 4</t>
  </si>
  <si>
    <t>37</t>
  </si>
  <si>
    <t>968062455</t>
  </si>
  <si>
    <t>Vybourání dřevěných rámů oken s křídly, dveřních zárubní, vrat, stěn, ostění nebo obkladů dveřních zárubní, plochy do 2 m2</t>
  </si>
  <si>
    <t>135845824</t>
  </si>
  <si>
    <t>https://podminky.urs.cz/item/CS_URS_2024_01/968062455</t>
  </si>
  <si>
    <t>0,545*1,53</t>
  </si>
  <si>
    <t>0,68*1,96</t>
  </si>
  <si>
    <t>38</t>
  </si>
  <si>
    <t>968062456</t>
  </si>
  <si>
    <t>Vybourání dřevěných rámů oken s křídly, dveřních zárubní, vrat, stěn, ostění nebo obkladů dveřních zárubní, plochy přes 2 m2</t>
  </si>
  <si>
    <t>1093651665</t>
  </si>
  <si>
    <t>https://podminky.urs.cz/item/CS_URS_2024_01/968062456</t>
  </si>
  <si>
    <t>1,31*2,505</t>
  </si>
  <si>
    <t>39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</si>
  <si>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</si>
  <si>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</si>
  <si>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</si>
  <si>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</si>
  <si>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1.04" 9,0*1,6+0,2*1,6*2-(0,73+0,7)*1,6-0,65*0,5</t>
  </si>
  <si>
    <t>40</t>
  </si>
  <si>
    <t>978011111</t>
  </si>
  <si>
    <t>Otlučení vápenných nebo vápenocementových omítek vnitřních ploch stropů, v rozsahu do 5 %</t>
  </si>
  <si>
    <t>-1502861710</t>
  </si>
  <si>
    <t>https://podminky.urs.cz/item/CS_URS_2024_01/978011111</t>
  </si>
  <si>
    <t>"celková plocha" 86,14</t>
  </si>
  <si>
    <t>"SDK podhled" -(5,37+1,16)</t>
  </si>
  <si>
    <t>41</t>
  </si>
  <si>
    <t>978013111</t>
  </si>
  <si>
    <t>Otlučení vápenných nebo vápenocementových omítek vnitřních ploch stěn s vyškrabáním spar, s očištěním zdiva, v rozsahu do 5 %</t>
  </si>
  <si>
    <t>-1739099811</t>
  </si>
  <si>
    <t>https://podminky.urs.cz/item/CS_URS_2024_01/978013111</t>
  </si>
  <si>
    <t>m.č. 1.01</t>
  </si>
  <si>
    <t>5,85*3,52*2</t>
  </si>
  <si>
    <t>1,98*3,7*2</t>
  </si>
  <si>
    <t>(0,82+1,435)*2*0,29</t>
  </si>
  <si>
    <t>(1,525+2,585*2)*0,11</t>
  </si>
  <si>
    <t>-(0,9*2,23+1,0*2,23*2+0,8*2,23+0,82*1,435+1,49*2,585+1,525*2,585)</t>
  </si>
  <si>
    <t>m.č. 1.02</t>
  </si>
  <si>
    <t>19,5*3,45</t>
  </si>
  <si>
    <t>(2,58+2,405*2)*0,24</t>
  </si>
  <si>
    <t>-(2,58*2,405+1,45*2,585)</t>
  </si>
  <si>
    <t>m.č. 1.03</t>
  </si>
  <si>
    <t>19,3*3,465</t>
  </si>
  <si>
    <t>-(2,58*2,405+0,935*2,23+0,73*2,18)</t>
  </si>
  <si>
    <t>m.č. 1.04</t>
  </si>
  <si>
    <t>9,0*3,0</t>
  </si>
  <si>
    <t>0,55*2,18*2</t>
  </si>
  <si>
    <t>0,35*2*1,7</t>
  </si>
  <si>
    <t>-(0,73*2,18+0,8*2,21+0,605*1,7+0,65*1,66)</t>
  </si>
  <si>
    <t>m.č. 1.05</t>
  </si>
  <si>
    <t>1,26*2,265*2</t>
  </si>
  <si>
    <t>0,81*1,215*2</t>
  </si>
  <si>
    <t>0,92*3,61*2</t>
  </si>
  <si>
    <t>-(0,52*1,7+0,92*2,265)</t>
  </si>
  <si>
    <t>m.č. 1.06</t>
  </si>
  <si>
    <t>4,82*3,42*2</t>
  </si>
  <si>
    <t>4,4*3,6*2</t>
  </si>
  <si>
    <t>(1,0+2,23*2)*0,5</t>
  </si>
  <si>
    <t>(1,54+3,07*2)*0,36</t>
  </si>
  <si>
    <t>(1,0+2,335*2)*0,36</t>
  </si>
  <si>
    <t>-(0,605*1,7+1,0*2,23+0,71*2,0+1,54*3,07+1,0*2,335)</t>
  </si>
  <si>
    <t>m.č. 1.07</t>
  </si>
  <si>
    <t>5,4*2,6</t>
  </si>
  <si>
    <t>-(0,7*2,0+0,52*1,7)</t>
  </si>
  <si>
    <t>42</t>
  </si>
  <si>
    <t>965081213</t>
  </si>
  <si>
    <t>Bourání podlah z dlaždic bez podkladního lože nebo mazaniny, s jakoukoliv výplní spár keramických nebo xylolitových tl. do 10 mm, plochy přes 1 m2</t>
  </si>
  <si>
    <t>-1784988900</t>
  </si>
  <si>
    <t>https://podminky.urs.cz/item/CS_URS_2024_01/965081213</t>
  </si>
  <si>
    <t>"m.č. 1.04" 5,11</t>
  </si>
  <si>
    <t>"m.č. 1.06 - vlysy" 14,3</t>
  </si>
  <si>
    <t>"m.č. 1.08" 1,45</t>
  </si>
  <si>
    <t>43</t>
  </si>
  <si>
    <t>771473810</t>
  </si>
  <si>
    <t>Demontáž soklíků z dlaždic keramických lepených rovných</t>
  </si>
  <si>
    <t>1315137401</t>
  </si>
  <si>
    <t>https://podminky.urs.cz/item/CS_URS_2024_01/771473810</t>
  </si>
  <si>
    <t>"m.č. 1.05" 4,4-0,92</t>
  </si>
  <si>
    <t>"m.č. 1.08" 5,4-0,7</t>
  </si>
  <si>
    <t>44</t>
  </si>
  <si>
    <t>965042141</t>
  </si>
  <si>
    <t>Bourání mazanin betonových nebo z litého asfaltu tl. do 100 mm, plochy přes 4 m2</t>
  </si>
  <si>
    <t>-1398217095</t>
  </si>
  <si>
    <t>https://podminky.urs.cz/item/CS_URS_2024_01/965042141</t>
  </si>
  <si>
    <t>"m.č. 1.04, tl. 115 mm" 5,11*0,115</t>
  </si>
  <si>
    <t>"m.č. 1.06 - vlysy, tl. 40 mm" 14,3*0,04</t>
  </si>
  <si>
    <t>"m.č. 1.06 - příčka, tl. 20 mm" 4,82*0,125*0,02</t>
  </si>
  <si>
    <t>45</t>
  </si>
  <si>
    <t>965042131</t>
  </si>
  <si>
    <t>Bourání mazanin betonových nebo z litého asfaltu tl. do 100 mm, plochy do 4 m2</t>
  </si>
  <si>
    <t>494725455</t>
  </si>
  <si>
    <t>https://podminky.urs.cz/item/CS_URS_2024_01/965042131</t>
  </si>
  <si>
    <t>"m.č. 1.05, tl. 20 mm" 1,16*0,02</t>
  </si>
  <si>
    <t>"m.č. 1.08, tl. 20 mm" 1,45*0,02</t>
  </si>
  <si>
    <t>46</t>
  </si>
  <si>
    <t>965083112</t>
  </si>
  <si>
    <t>Odstranění násypu mezi stropními trámy tl. do 100 mm, plochy přes 2 m2</t>
  </si>
  <si>
    <t>1627546461</t>
  </si>
  <si>
    <t>https://podminky.urs.cz/item/CS_URS_2024_01/965083112</t>
  </si>
  <si>
    <t>"m.č. 1.01, tl. 17 mm" (3,14+8,26)*0,017</t>
  </si>
  <si>
    <t>"m.č. 1.02, tl. 13 mm" 24,36*0,013</t>
  </si>
  <si>
    <t>"m.č. 1.03, tl. 13 mm" 23,35*0,013</t>
  </si>
  <si>
    <t>"m.č. 1.06b, tl. 13 mm" 4,7*0,013</t>
  </si>
  <si>
    <t>47</t>
  </si>
  <si>
    <t>952902R21</t>
  </si>
  <si>
    <t>Urovnání stávajícího násypu v podlahách před realizací nových podlahových vrstev</t>
  </si>
  <si>
    <t>119081815</t>
  </si>
  <si>
    <t>Odstraňovaný násyp</t>
  </si>
  <si>
    <t>"m.č. 1.01" (3,14+8,26)</t>
  </si>
  <si>
    <t>"m.č. 1.02" 24,36</t>
  </si>
  <si>
    <t>"m.č. 1.03" 23,35</t>
  </si>
  <si>
    <t>"m.č. 1.06b" 4,7</t>
  </si>
  <si>
    <t>48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</si>
  <si>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</si>
  <si>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</si>
  <si>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</si>
  <si>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</si>
  <si>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86,14</t>
  </si>
  <si>
    <t>"komunikační prostory v domě" 50,0</t>
  </si>
  <si>
    <t>49</t>
  </si>
  <si>
    <t>9R04</t>
  </si>
  <si>
    <t>Pravidelný úklid společných prostor po dobu provádění stavebních prací</t>
  </si>
  <si>
    <t>1351488814</t>
  </si>
  <si>
    <t>997</t>
  </si>
  <si>
    <t>Přesun sutě</t>
  </si>
  <si>
    <t>50</t>
  </si>
  <si>
    <t>997013213</t>
  </si>
  <si>
    <t>Vnitrostaveništní doprava suti a vybouraných hmot vodorovně do 50 m s naložením ručně pro budovy a haly výšky přes 9 do 12 m</t>
  </si>
  <si>
    <t>t</t>
  </si>
  <si>
    <t>-213039695</t>
  </si>
  <si>
    <t>https://podminky.urs.cz/item/CS_URS_2024_01/997013213</t>
  </si>
  <si>
    <t>51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</si>
  <si>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</si>
  <si>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</si>
  <si>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</si>
  <si>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</si>
  <si>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52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</si>
  <si>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</si>
  <si>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</si>
  <si>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</si>
  <si>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</si>
  <si>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</si>
  <si>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14,336*9 'Přepočtené koeficientem množství</t>
  </si>
  <si>
    <t>53</t>
  </si>
  <si>
    <t>997013601</t>
  </si>
  <si>
    <t>Poplatek za uložení stavebního odpadu na skládce (skládkovné) z prostého betonu zatříděného do Katalogu odpadů pod kódem 17 01 01</t>
  </si>
  <si>
    <t>-480682930</t>
  </si>
  <si>
    <t>https://podminky.urs.cz/item/CS_URS_2024_01/997013601</t>
  </si>
  <si>
    <t>2,578+0,114</t>
  </si>
  <si>
    <t>54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</si>
  <si>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</si>
  <si>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</si>
  <si>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</si>
  <si>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</si>
  <si>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2,487+0,344+0,063+0,092+0,027+0,156</t>
  </si>
  <si>
    <t>55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</si>
  <si>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</si>
  <si>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</si>
  <si>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</si>
  <si>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</si>
  <si>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0,845+0,771+0,027</t>
  </si>
  <si>
    <t>56</t>
  </si>
  <si>
    <t>997013811</t>
  </si>
  <si>
    <t>Poplatek za uložení stavebního odpadu na skládce (skládkovné) dřevěného zatříděného do Katalogu odpadů pod kódem 17 02 01</t>
  </si>
  <si>
    <t>-1937842086</t>
  </si>
  <si>
    <t>https://podminky.urs.cz/item/CS_URS_2024_01/997013811</t>
  </si>
  <si>
    <t>1,857+1,454</t>
  </si>
  <si>
    <t>57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</si>
  <si>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</si>
  <si>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</si>
  <si>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</si>
  <si>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</si>
  <si>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14,336</t>
  </si>
  <si>
    <t>"beton" -2,692</t>
  </si>
  <si>
    <t>"cihla" -3,169</t>
  </si>
  <si>
    <t>"keramika" -1,643</t>
  </si>
  <si>
    <t>"dřevo" -3,311</t>
  </si>
  <si>
    <t>998</t>
  </si>
  <si>
    <t>Přesun hmot</t>
  </si>
  <si>
    <t>58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</si>
  <si>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</si>
  <si>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</si>
  <si>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405775646</t>
  </si>
  <si>
    <t>https://podminky.urs.cz/item/CS_URS_2024_01/998018002</t>
  </si>
  <si>
    <t>PSV</t>
  </si>
  <si>
    <t>Práce a dodávky PSV</t>
  </si>
  <si>
    <t>721</t>
  </si>
  <si>
    <t>Zdravotechnika - vnitřní kanalizace</t>
  </si>
  <si>
    <t>59</t>
  </si>
  <si>
    <t>721R03</t>
  </si>
  <si>
    <t>Demontáž připojovacích rozvodů kanalizace</t>
  </si>
  <si>
    <t>825204827</t>
  </si>
  <si>
    <t>722</t>
  </si>
  <si>
    <t>Zdravotechnika - vnitřní vodovod</t>
  </si>
  <si>
    <t>60</t>
  </si>
  <si>
    <t>722R01</t>
  </si>
  <si>
    <t>Demontáž rozvodů teplé vody</t>
  </si>
  <si>
    <t>161276903</t>
  </si>
  <si>
    <t>61</t>
  </si>
  <si>
    <t>722R02</t>
  </si>
  <si>
    <t>Demontáž připojovacích rozvodů studené vody</t>
  </si>
  <si>
    <t>-1679881186</t>
  </si>
  <si>
    <t>723</t>
  </si>
  <si>
    <t>Zdravotechnika - vnitřní plynovod</t>
  </si>
  <si>
    <t>62</t>
  </si>
  <si>
    <t>7231R02</t>
  </si>
  <si>
    <t>Demontáž plynových otopných těles podokenních typu WAV vč odkouření přes stěnu</t>
  </si>
  <si>
    <t>1721086232</t>
  </si>
  <si>
    <t>63</t>
  </si>
  <si>
    <t>725514801</t>
  </si>
  <si>
    <t>Demontáž plynových ohřívačů cirkulačních průtokových do 5 l/min</t>
  </si>
  <si>
    <t>-1043653607</t>
  </si>
  <si>
    <t>https://podminky.urs.cz/item/CS_URS_2024_01/725514801</t>
  </si>
  <si>
    <t>64</t>
  </si>
  <si>
    <t>7231R04</t>
  </si>
  <si>
    <t>Demontáž odkouření stávající karmy</t>
  </si>
  <si>
    <t>-1443378007</t>
  </si>
  <si>
    <t>65</t>
  </si>
  <si>
    <t>7231R01</t>
  </si>
  <si>
    <t>Demontáž potrubí plynovodního vč armatur</t>
  </si>
  <si>
    <t>-2023796031</t>
  </si>
  <si>
    <t>725</t>
  </si>
  <si>
    <t>Zdravotechnika - zařizovací předměty</t>
  </si>
  <si>
    <t>66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</si>
  <si>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</si>
  <si>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</si>
  <si>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</si>
  <si>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</si>
  <si>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67</t>
  </si>
  <si>
    <t>725210821</t>
  </si>
  <si>
    <t>Demontáž umyvadel bez výtokových armatur umyvadel</t>
  </si>
  <si>
    <t>1951456437</t>
  </si>
  <si>
    <t>https://podminky.urs.cz/item/CS_URS_2024_01/725210821</t>
  </si>
  <si>
    <t>68</t>
  </si>
  <si>
    <t>725220R51</t>
  </si>
  <si>
    <t>Demontáž vany</t>
  </si>
  <si>
    <t>-927802621</t>
  </si>
  <si>
    <t>69</t>
  </si>
  <si>
    <t>725310823</t>
  </si>
  <si>
    <t>Demontáž dřezů jednodílných bez výtokových armatur vestavěných v kuchyňských sestavách</t>
  </si>
  <si>
    <t>-2104956359</t>
  </si>
  <si>
    <t>https://podminky.urs.cz/item/CS_URS_2024_01/725310823</t>
  </si>
  <si>
    <t>70</t>
  </si>
  <si>
    <t>725610810</t>
  </si>
  <si>
    <t>Demontáž plynových sporáků normálních nebo kombinovaných</t>
  </si>
  <si>
    <t>-1792670248</t>
  </si>
  <si>
    <t>https://podminky.urs.cz/item/CS_URS_2024_01/725610810</t>
  </si>
  <si>
    <t>71</t>
  </si>
  <si>
    <t>725820801</t>
  </si>
  <si>
    <t>Demontáž baterií nástěnných do G 3/4</t>
  </si>
  <si>
    <t>545328872</t>
  </si>
  <si>
    <t>https://podminky.urs.cz/item/CS_URS_2024_01/725820801</t>
  </si>
  <si>
    <t>"vana" 1</t>
  </si>
  <si>
    <t>72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</si>
  <si>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</si>
  <si>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</si>
  <si>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</si>
  <si>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</si>
  <si>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</si>
  <si>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"dřezová" 1</t>
  </si>
  <si>
    <t>762</t>
  </si>
  <si>
    <t>Konstrukce tesařské</t>
  </si>
  <si>
    <t>73</t>
  </si>
  <si>
    <t>762521811</t>
  </si>
  <si>
    <t>Demontáž podlah bez polštářů z prken tl. do 32 mm</t>
  </si>
  <si>
    <t>176873943</t>
  </si>
  <si>
    <t>https://podminky.urs.cz/item/CS_URS_2024_01/762521811</t>
  </si>
  <si>
    <t>Stávající stav - horní vrstva prkenné podlahy</t>
  </si>
  <si>
    <t>"m.č. 1.06 - prkna" 4,7</t>
  </si>
  <si>
    <t>"m.č. 1.07" 2,78</t>
  </si>
  <si>
    <t>74</t>
  </si>
  <si>
    <t>762522811</t>
  </si>
  <si>
    <t>Demontáž podlah s polštáři z prken tl. do 32 mm</t>
  </si>
  <si>
    <t>-1726430679</t>
  </si>
  <si>
    <t>https://podminky.urs.cz/item/CS_URS_2024_01/762522811</t>
  </si>
  <si>
    <t>Stávající stav, konstrukce podlahy</t>
  </si>
  <si>
    <t>"m.č. 1.01" 11,75</t>
  </si>
  <si>
    <t>"m.č. 1.02" 24,48</t>
  </si>
  <si>
    <t>"m.č. 1.03" 23,76</t>
  </si>
  <si>
    <t>75</t>
  </si>
  <si>
    <t>762812811</t>
  </si>
  <si>
    <t>Demontáž záklopů stropů vrchních a zapuštěných z hoblovaných prken s olištováním, tl. do 32 mm</t>
  </si>
  <si>
    <t>1693885858</t>
  </si>
  <si>
    <t>https://podminky.urs.cz/item/CS_URS_2024_01/762812811</t>
  </si>
  <si>
    <t>"zvýšené patro" 2,01*1,6</t>
  </si>
  <si>
    <t>76</t>
  </si>
  <si>
    <t>762822820</t>
  </si>
  <si>
    <t>Demontáž stropních trámů z hraněného řeziva, průřezové plochy přes 144 do 288 cm2</t>
  </si>
  <si>
    <t>1668866761</t>
  </si>
  <si>
    <t>https://podminky.urs.cz/item/CS_URS_2024_01/762822820</t>
  </si>
  <si>
    <t>"zvýšené patro" 2,2*2</t>
  </si>
  <si>
    <t>763</t>
  </si>
  <si>
    <t>Konstrukce suché výstavby</t>
  </si>
  <si>
    <t>77</t>
  </si>
  <si>
    <t>763131821</t>
  </si>
  <si>
    <t>Demontáž podhledu nebo samostatného požárního předělu ze sádrokartonových desek s nosnou konstrukcí dvouvrstvou z ocelových profilů, opláštění jednoduché</t>
  </si>
  <si>
    <t>-641725161</t>
  </si>
  <si>
    <t>https://podminky.urs.cz/item/CS_URS_2024_01/763131821</t>
  </si>
  <si>
    <t>78</t>
  </si>
  <si>
    <t>763131451</t>
  </si>
  <si>
    <t>Podhled ze sádrokartonových desek dvouvrstvá zavěšená spodní konstrukce z ocelových profilů CD, UD jednoduše opláštěná deskou impregnovanou H2, tl. 12,5 mm, bez izolace</t>
  </si>
  <si>
    <t>-712339746</t>
  </si>
  <si>
    <t>https://podminky.urs.cz/item/CS_URS_2024_01/763131451</t>
  </si>
  <si>
    <t>79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</si>
  <si>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</si>
  <si>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</si>
  <si>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</si>
  <si>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</si>
  <si>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80</t>
  </si>
  <si>
    <t>763131765</t>
  </si>
  <si>
    <t>Podhled ze sádrokartonových desek Příplatek k cenám za výšku zavěšení přes 0,5 do 1,0 m</t>
  </si>
  <si>
    <t>1314387535</t>
  </si>
  <si>
    <t>https://podminky.urs.cz/item/CS_URS_2024_01/763131765</t>
  </si>
  <si>
    <t>81</t>
  </si>
  <si>
    <t>763131714</t>
  </si>
  <si>
    <t>Podhled ze sádrokartonových desek ostatní práce a konstrukce na podhledech ze sádrokartonových desek základní penetrační nátěr</t>
  </si>
  <si>
    <t>1917763910</t>
  </si>
  <si>
    <t>https://podminky.urs.cz/item/CS_URS_2024_01/763131714</t>
  </si>
  <si>
    <t>82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</si>
  <si>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</si>
  <si>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</si>
  <si>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-1354621874</t>
  </si>
  <si>
    <t>https://podminky.urs.cz/item/CS_URS_2024_01/763231912</t>
  </si>
  <si>
    <t>Tabulka ostatních prvků</t>
  </si>
  <si>
    <t>"ozn. X.3" 1</t>
  </si>
  <si>
    <t>83</t>
  </si>
  <si>
    <t>763172398</t>
  </si>
  <si>
    <t>Montáž dvířek pro konstrukce ze sádrokartonových desek revizních dvouplášťových pro podhledy ostatních velikostí do 0,5 m2</t>
  </si>
  <si>
    <t>1613325637</t>
  </si>
  <si>
    <t>https://podminky.urs.cz/item/CS_URS_2024_01/763172398</t>
  </si>
  <si>
    <t>84</t>
  </si>
  <si>
    <t>M</t>
  </si>
  <si>
    <t>59030752</t>
  </si>
  <si>
    <t>dvířka revizní jednokřídlá s automatickým zámkem 300x600mm</t>
  </si>
  <si>
    <t>-1561729363</t>
  </si>
  <si>
    <t>Poznámka k položce:_x000D_
pevný hliníkový rám, výklopná hliníková dvířka, osazená impegnovanou SDK deskou 12,5 mm, tlačný zámek, pojistné lanko, specifikace dle PD</t>
  </si>
  <si>
    <t>85</t>
  </si>
  <si>
    <t>763251R22</t>
  </si>
  <si>
    <t>Sádrovláknitá podlaha tl 35 mm z podlahových prvků tl 25 mm s dřevovláknitou deskou tl 10 mm bez podsypu</t>
  </si>
  <si>
    <t>-1689057308</t>
  </si>
  <si>
    <t>Poznámka k položce:_x000D_
systémový výrobek</t>
  </si>
  <si>
    <t>skladba F.2</t>
  </si>
  <si>
    <t>"m.č. 1.06" 22,19</t>
  </si>
  <si>
    <t>"m.č. 1.07" 1,45</t>
  </si>
  <si>
    <t>86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</si>
  <si>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</si>
  <si>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</si>
  <si>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%</t>
  </si>
  <si>
    <t>1089737045</t>
  </si>
  <si>
    <t>https://podminky.urs.cz/item/CS_URS_2024_01/998763512</t>
  </si>
  <si>
    <t>766</t>
  </si>
  <si>
    <t>Konstrukce truhlářské</t>
  </si>
  <si>
    <t>87</t>
  </si>
  <si>
    <t>766111820</t>
  </si>
  <si>
    <t>Demontáž dřevěných stěn plných</t>
  </si>
  <si>
    <t>-1822866352</t>
  </si>
  <si>
    <t>https://podminky.urs.cz/item/CS_URS_2024_01/766111820</t>
  </si>
  <si>
    <t>"dělící deska" 0,73*2,18</t>
  </si>
  <si>
    <t>88</t>
  </si>
  <si>
    <t>766491851</t>
  </si>
  <si>
    <t>Demontáž ostatních truhlářských konstrukcí prahů dveří jednokřídlových</t>
  </si>
  <si>
    <t>981051397</t>
  </si>
  <si>
    <t>https://podminky.urs.cz/item/CS_URS_2024_01/766491851</t>
  </si>
  <si>
    <t>89</t>
  </si>
  <si>
    <t>766491853</t>
  </si>
  <si>
    <t>Demontáž ostatních truhlářských konstrukcí prahů dveří dvoukřídlových</t>
  </si>
  <si>
    <t>696168037</t>
  </si>
  <si>
    <t>https://podminky.urs.cz/item/CS_URS_2024_01/766491853</t>
  </si>
  <si>
    <t>90</t>
  </si>
  <si>
    <t>766812820</t>
  </si>
  <si>
    <t>Demontáž kuchyňských linek dřevěných nebo kovových včetně skříněk uchycených na stěně, délky do 1500 mm</t>
  </si>
  <si>
    <t>662220004</t>
  </si>
  <si>
    <t>https://podminky.urs.cz/item/CS_URS_2024_01/766812820</t>
  </si>
  <si>
    <t>91</t>
  </si>
  <si>
    <t>766812840</t>
  </si>
  <si>
    <t>Demontáž kuchyňských linek dřevěných nebo kovových včetně skříněk uchycených na stěně, délky přes 1800 do 2100 mm</t>
  </si>
  <si>
    <t>-2095246469</t>
  </si>
  <si>
    <t>https://podminky.urs.cz/item/CS_URS_2024_01/766812840</t>
  </si>
  <si>
    <t>92</t>
  </si>
  <si>
    <t>766R01</t>
  </si>
  <si>
    <t>Demontáž dřevěných schodů (žebříku) do zvýšeného patra v 2000 mm</t>
  </si>
  <si>
    <t>991229308</t>
  </si>
  <si>
    <t>93</t>
  </si>
  <si>
    <t>D.1</t>
  </si>
  <si>
    <t>D+M vnitřní dveře 1kř 800x2160 mm, plné, otočné, dřevěné, kazetové, replika - profilace dle stávajících historických dveří, profilovaná obložková zárubeň, použití stávajícího kování vyjmutého z jiných dveří - repase, povrchová úprava, specifikace dle PD</t>
  </si>
  <si>
    <t>926354105</t>
  </si>
  <si>
    <t>Výpis dveří</t>
  </si>
  <si>
    <t>"ozn. D.1" 1</t>
  </si>
  <si>
    <t>94</t>
  </si>
  <si>
    <t>D.2</t>
  </si>
  <si>
    <t>D+M vnitřní dveře 1kř 700x2160 mm, plné, otočné, dřevěné, kazetové, replika - profilace dle stávajících historických dveří, historizující kování, profilovaná obložková zárubeň, povrchová úprava, specifikace dle PD</t>
  </si>
  <si>
    <t>1717718738</t>
  </si>
  <si>
    <t>"ozn. D.2" 1</t>
  </si>
  <si>
    <t>95</t>
  </si>
  <si>
    <t>D.3</t>
  </si>
  <si>
    <t>D+M repase vstupních dveří 2kř 1300x2475 mm, plné, otočné, kazetové, repase obložkové zárubně, nové bezpečnostní kování, výměna prahu, specifikace dle PD</t>
  </si>
  <si>
    <t>1252801608</t>
  </si>
  <si>
    <t>"ozn. D.3" 1</t>
  </si>
  <si>
    <t>96</t>
  </si>
  <si>
    <t>D.4</t>
  </si>
  <si>
    <t>D+M repase vnitřních dveří 2kř 1290x2505 mm, prosklené, otočné, kazetové, repase obložkové zárubně a stávajícího kování, specifikace dle PD</t>
  </si>
  <si>
    <t>-1148296367</t>
  </si>
  <si>
    <t>"ozn. D.4" 1</t>
  </si>
  <si>
    <t>97</t>
  </si>
  <si>
    <t>D.5</t>
  </si>
  <si>
    <t>D+M repase vnitřních dveří 1kř 800x2160 mm, plné, otočné, kazetové, repase obložkové zárubně a stávajícího kování, specifikace dle PD</t>
  </si>
  <si>
    <t>-1522392343</t>
  </si>
  <si>
    <t>"ozn. D.5" 1</t>
  </si>
  <si>
    <t>98</t>
  </si>
  <si>
    <t>D.6</t>
  </si>
  <si>
    <t>D+M repase vnitřních dveří 1kř 800x2160 mm, prosklené, otočné, kazetové, repase obložkové zárubně a stávajícího kování, specifikace dle PD</t>
  </si>
  <si>
    <t>-186306627</t>
  </si>
  <si>
    <t>"ozn. D.6" 1</t>
  </si>
  <si>
    <t>99</t>
  </si>
  <si>
    <t>D.7</t>
  </si>
  <si>
    <t>D+M repase vnitřních dveří 1kř 600x2175 mm, plné, otočné, kazetové, repase obložkové zárubně, nové historizující mosazné kování, specifikace dle PD</t>
  </si>
  <si>
    <t>-835511563</t>
  </si>
  <si>
    <t>"ozn. D.7" 1</t>
  </si>
  <si>
    <t>100</t>
  </si>
  <si>
    <t>D.8</t>
  </si>
  <si>
    <t>D+M repase vnitřních dveří 1kř 610x1995 mm, plné, otočné, kazetové, repase obložkové zárubně, nové historizující mosazné kování, specifikace dle PD</t>
  </si>
  <si>
    <t>-1201947477</t>
  </si>
  <si>
    <t>"ozn. D.8" 1</t>
  </si>
  <si>
    <t>101</t>
  </si>
  <si>
    <t>J.1_A</t>
  </si>
  <si>
    <t>D+M kuchyňská linka vč. horních skříněk a pracovní desky, kompletní provedení, specifikace dle PD</t>
  </si>
  <si>
    <t>-605148710</t>
  </si>
  <si>
    <t>Tabulka truhlářských výrobků</t>
  </si>
  <si>
    <t>"ozn. J.1" 1</t>
  </si>
  <si>
    <t>102</t>
  </si>
  <si>
    <t>J.1_B</t>
  </si>
  <si>
    <t>D+M spotřebiče do kuchyňské linky, specifikace dle PD</t>
  </si>
  <si>
    <t>678342456</t>
  </si>
  <si>
    <t>Poznámka k položce:_x000D_
elektrická trouba, plynová varná deska, digestoř</t>
  </si>
  <si>
    <t>103</t>
  </si>
  <si>
    <t>J.1_C</t>
  </si>
  <si>
    <t>D+M vestavná myčka do kuchyňské linky, specifikace dle PD</t>
  </si>
  <si>
    <t>-1758835270</t>
  </si>
  <si>
    <t>104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</si>
  <si>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</si>
  <si>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</si>
  <si>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717047016</t>
  </si>
  <si>
    <t>https://podminky.urs.cz/item/CS_URS_2024_01/998766312</t>
  </si>
  <si>
    <t>767</t>
  </si>
  <si>
    <t>Konstrukce zámečnické</t>
  </si>
  <si>
    <t>105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</si>
  <si>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</si>
  <si>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</si>
  <si>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</si>
  <si>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https://podminky.urs.cz/item/CS_URS_2024_01/767646411</t>
  </si>
  <si>
    <t>Tabulka ostatních výrobků</t>
  </si>
  <si>
    <t>"ozn. X.1" 2</t>
  </si>
  <si>
    <t>"ozn. X.2" 1</t>
  </si>
  <si>
    <t>106</t>
  </si>
  <si>
    <t>5624570R</t>
  </si>
  <si>
    <t>dvířka revizní 150x300mm hliníková, pod obklad, vč kotvení, těsnění a rámečku, specifikace dle PD</t>
  </si>
  <si>
    <t>-1864599925</t>
  </si>
  <si>
    <t>107</t>
  </si>
  <si>
    <t>5624580R</t>
  </si>
  <si>
    <t>dvířka revizní 300x300mm hliníková, pod obklad, vč kotvení, těsnění a rámečku, specifikace dle PD</t>
  </si>
  <si>
    <t>70068990</t>
  </si>
  <si>
    <t>108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</si>
  <si>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</si>
  <si>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</si>
  <si>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-1436550389</t>
  </si>
  <si>
    <t>https://podminky.urs.cz/item/CS_URS_2024_01/998767312</t>
  </si>
  <si>
    <t>771</t>
  </si>
  <si>
    <t>Podlahy z dlaždic</t>
  </si>
  <si>
    <t>109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</si>
  <si>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</si>
  <si>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</si>
  <si>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</si>
  <si>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</si>
  <si>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110</t>
  </si>
  <si>
    <t>771574414</t>
  </si>
  <si>
    <t>Montáž podlah z dlaždic keramických lepených cementovým flexibilním lepidlem hladkých, tloušťky do 10 mm přes 4 do 6 ks/m2</t>
  </si>
  <si>
    <t>-1626663400</t>
  </si>
  <si>
    <t>https://podminky.urs.cz/item/CS_URS_2024_01/771574414</t>
  </si>
  <si>
    <t>111</t>
  </si>
  <si>
    <t>5976112R</t>
  </si>
  <si>
    <t>dlažba keramická slinutá 600x300 mm, glazovaná, mechanicky odolná, specifikace dle standardů</t>
  </si>
  <si>
    <t>-181313114</t>
  </si>
  <si>
    <t>17,93*1,1 'Přepočtené koeficientem množství</t>
  </si>
  <si>
    <t>112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</si>
  <si>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</si>
  <si>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</si>
  <si>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</si>
  <si>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</si>
  <si>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113</t>
  </si>
  <si>
    <t>771474113</t>
  </si>
  <si>
    <t>Montáž soklů z dlaždic keramických lepených cementovým flexibilním lepidlem rovných, výšky přes 90 do 120 mm</t>
  </si>
  <si>
    <t>1734168334</t>
  </si>
  <si>
    <t>https://podminky.urs.cz/item/CS_URS_2024_01/771474113</t>
  </si>
  <si>
    <t>"m.č. 1.01a" 7,2-(1,525+0,9)</t>
  </si>
  <si>
    <t>"m.č. 1.01b" 12,3-(0,8+0,9*3+0,7+1,4)</t>
  </si>
  <si>
    <t>114</t>
  </si>
  <si>
    <t>5976118R</t>
  </si>
  <si>
    <t>sokl keramický tl do 10mm výšky přes 90 do 120mm, dekor dle dlažby</t>
  </si>
  <si>
    <t>388229390</t>
  </si>
  <si>
    <t>11,475*1,1 'Přepočtené koeficientem množství</t>
  </si>
  <si>
    <t>115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</si>
  <si>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</si>
  <si>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</si>
  <si>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</si>
  <si>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</si>
  <si>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</si>
  <si>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116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</si>
  <si>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</si>
  <si>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</si>
  <si>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</si>
  <si>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</si>
  <si>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1.01a" 4</t>
  </si>
  <si>
    <t>"m.č. 1.04" 7</t>
  </si>
  <si>
    <t>"m.č. 1.05" 4</t>
  </si>
  <si>
    <t>117</t>
  </si>
  <si>
    <t>771591242</t>
  </si>
  <si>
    <t>Izolace podlahy pod dlažbu těsnícími izolačními pásy vnější roh</t>
  </si>
  <si>
    <t>1194410906</t>
  </si>
  <si>
    <t>https://podminky.urs.cz/item/CS_URS_2024_01/771591242</t>
  </si>
  <si>
    <t>"m.č. 1.01a" 2</t>
  </si>
  <si>
    <t>"m.č. 1.04" 3</t>
  </si>
  <si>
    <t>118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</si>
  <si>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</si>
  <si>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</si>
  <si>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</si>
  <si>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</si>
  <si>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"m.č. 1.01a" 7,5-(1,3+0,8)</t>
  </si>
  <si>
    <t>"m.č. 1.04" 10,6-0,7</t>
  </si>
  <si>
    <t>"m.č. 1.05" 4,4-0,6</t>
  </si>
  <si>
    <t>119</t>
  </si>
  <si>
    <t>998771312</t>
  </si>
  <si>
    <t>Přesun hmot pro podlahy z dlaždic stanovený procentní sazbou (%) z ceny vodorovná dopravní vzdálenost do 50 m ruční (bez užití mechanizace) v objektech výšky přes 6 do 12 m</t>
  </si>
  <si>
    <t>30015825</t>
  </si>
  <si>
    <t>https://podminky.urs.cz/item/CS_URS_2024_01/998771312</t>
  </si>
  <si>
    <t>775</t>
  </si>
  <si>
    <t>Podlahy skládané</t>
  </si>
  <si>
    <t>120</t>
  </si>
  <si>
    <t>775511800</t>
  </si>
  <si>
    <t>Demontáž podlah vlysových do suti s lištami lepených</t>
  </si>
  <si>
    <t>-1762013264</t>
  </si>
  <si>
    <t>https://podminky.urs.cz/item/CS_URS_2024_01/775511800</t>
  </si>
  <si>
    <t>121</t>
  </si>
  <si>
    <t>775511R39</t>
  </si>
  <si>
    <t>Podlahy vlysové masivní lepené rybinový, řemenový, průpletový vzor s tmelením a broušením, vč povrchové úpravy z vlysů tl. do 22 mm montáž (přilepení) z jakýchkoliv dřevin</t>
  </si>
  <si>
    <t>-1140310226</t>
  </si>
  <si>
    <t>https://podminky.urs.cz/item/CS_URS_2024_01/775511R39</t>
  </si>
  <si>
    <t>122</t>
  </si>
  <si>
    <t>611R02</t>
  </si>
  <si>
    <t>dubové masivní parketové vlysy tl 22 mm, živější vzhled, vč povrchové úpravy, specifikace dle standardů</t>
  </si>
  <si>
    <t>1023550796</t>
  </si>
  <si>
    <t>71,35*1,08 'Přepočtené koeficientem množství</t>
  </si>
  <si>
    <t>123</t>
  </si>
  <si>
    <t>775413401</t>
  </si>
  <si>
    <t>Montáž lišty obvodové lepené</t>
  </si>
  <si>
    <t>1284778123</t>
  </si>
  <si>
    <t>https://podminky.urs.cz/item/CS_URS_2024_01/775413401</t>
  </si>
  <si>
    <t>"m.č. 1.02" 19,5-1,55</t>
  </si>
  <si>
    <t>"m.č. 1.03" 19,3-1,035</t>
  </si>
  <si>
    <t>"m.č. 1.06" 20,0-(1,0+0,71+1,54)</t>
  </si>
  <si>
    <t>"m.č. 1.07" 5,4-0,71</t>
  </si>
  <si>
    <t>124</t>
  </si>
  <si>
    <t>6141811R2</t>
  </si>
  <si>
    <t>lišta podlahová systémová k dřevěné vlysové podlaze, specifikace dle PD</t>
  </si>
  <si>
    <t>-960195791</t>
  </si>
  <si>
    <t>57,655*1,08 'Přepočtené koeficientem množství</t>
  </si>
  <si>
    <t>125</t>
  </si>
  <si>
    <t>775429124</t>
  </si>
  <si>
    <t>Montáž lišty přechodové (vyrovnávací) zaklapnuté</t>
  </si>
  <si>
    <t>-1727624972</t>
  </si>
  <si>
    <t>https://podminky.urs.cz/item/CS_URS_2024_01/775429124</t>
  </si>
  <si>
    <t>"ozn. X.4" 0,6</t>
  </si>
  <si>
    <t>"ozn. X.5" 0,7</t>
  </si>
  <si>
    <t>"ozn. X.6" 0,8</t>
  </si>
  <si>
    <t>126</t>
  </si>
  <si>
    <t>553R01</t>
  </si>
  <si>
    <t>přechodová dřevěná lišta ve tvaru T, šíře cca 30 mm, specifikace dle PD</t>
  </si>
  <si>
    <t>-176053986</t>
  </si>
  <si>
    <t>2,1*1,08 'Přepočtené koeficientem množství</t>
  </si>
  <si>
    <t>127</t>
  </si>
  <si>
    <t>998775312</t>
  </si>
  <si>
    <t>Přesun hmot pro podlahy skládané stanovený procentní sazbou (%) z ceny vodorovná dopravní vzdálenost do 50 m ruční (bez užití mechanizace) v objektech výšky přes 6 do 12 m</t>
  </si>
  <si>
    <t>-1389337790</t>
  </si>
  <si>
    <t>https://podminky.urs.cz/item/CS_URS_2024_01/998775312</t>
  </si>
  <si>
    <t>781</t>
  </si>
  <si>
    <t>Dokončovací práce - obklady</t>
  </si>
  <si>
    <t>128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</si>
  <si>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</si>
  <si>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</si>
  <si>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</si>
  <si>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</si>
  <si>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129</t>
  </si>
  <si>
    <t>781472214</t>
  </si>
  <si>
    <t>Montáž keramických obkladů stěn lepených cementovým flexibilním lepidlem hladkých přes 4 do 6 ks/m2</t>
  </si>
  <si>
    <t>-1261510543</t>
  </si>
  <si>
    <t>https://podminky.urs.cz/item/CS_URS_2024_01/781472214</t>
  </si>
  <si>
    <t>(2,3+0,6)*0,5</t>
  </si>
  <si>
    <t>10,6*2,0</t>
  </si>
  <si>
    <t>-(0,65*0,9+0,8*2,0+0,605*0,8)</t>
  </si>
  <si>
    <t>4,4*2,0</t>
  </si>
  <si>
    <t>-(0,52*0,8+0,92*2,0)</t>
  </si>
  <si>
    <t>130</t>
  </si>
  <si>
    <t>5976180R</t>
  </si>
  <si>
    <t>obklad keramický 300x600 mm, glazovaný, slinutý, mechanicky odolný, specifikace dle standardů</t>
  </si>
  <si>
    <t>-293469209</t>
  </si>
  <si>
    <t>26,525*1,1 'Přepočtené koeficientem množství</t>
  </si>
  <si>
    <t>131</t>
  </si>
  <si>
    <t>781492211</t>
  </si>
  <si>
    <t>Obklad - dokončující práce montáž profilu lepeného flexibilním cementovým lepidlem rohového</t>
  </si>
  <si>
    <t>-603641706</t>
  </si>
  <si>
    <t>https://podminky.urs.cz/item/CS_URS_2024_01/781492211</t>
  </si>
  <si>
    <t>"m.č. 1.04" 2,0*3</t>
  </si>
  <si>
    <t>132</t>
  </si>
  <si>
    <t>781492221</t>
  </si>
  <si>
    <t>Obklad - dokončující práce montáž profilu lepeného flexibilním cementovým lepidlem vanového</t>
  </si>
  <si>
    <t>229120680</t>
  </si>
  <si>
    <t>https://podminky.urs.cz/item/CS_URS_2024_01/781492221</t>
  </si>
  <si>
    <t>133</t>
  </si>
  <si>
    <t>781492251</t>
  </si>
  <si>
    <t>Obklad - dokončující práce montáž profilu lepeného flexibilním cementovým lepidlem ukončovacího</t>
  </si>
  <si>
    <t>-561180519</t>
  </si>
  <si>
    <t>https://podminky.urs.cz/item/CS_URS_2024_01/781492251</t>
  </si>
  <si>
    <t>134</t>
  </si>
  <si>
    <t>1941600R</t>
  </si>
  <si>
    <t>lišta ukončovací, specifikace dle PD</t>
  </si>
  <si>
    <t>468012503</t>
  </si>
  <si>
    <t>"rohový" 6,0</t>
  </si>
  <si>
    <t>"vanový" 2,0</t>
  </si>
  <si>
    <t>"ukončovací" 15,0</t>
  </si>
  <si>
    <t>23*1,05 'Přepočtené koeficientem množství</t>
  </si>
  <si>
    <t>135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</si>
  <si>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</si>
  <si>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</si>
  <si>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</si>
  <si>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</si>
  <si>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</si>
  <si>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1.03" 0,5</t>
  </si>
  <si>
    <t>"m.č. 1.04" 2,0*7</t>
  </si>
  <si>
    <t>"m.č. 1.05" 2,0*4</t>
  </si>
  <si>
    <t>obklad/dlažba</t>
  </si>
  <si>
    <t>"m.č. 1.04" 10,6-0,8</t>
  </si>
  <si>
    <t>"m.č. 1.05" 4,4-0,7</t>
  </si>
  <si>
    <t>136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</si>
  <si>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</si>
  <si>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</si>
  <si>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</si>
  <si>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</si>
  <si>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dřez</t>
  </si>
  <si>
    <t>1,2*0,5</t>
  </si>
  <si>
    <t>137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</si>
  <si>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</si>
  <si>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</si>
  <si>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</si>
  <si>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</si>
  <si>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138</t>
  </si>
  <si>
    <t>781131242</t>
  </si>
  <si>
    <t>Izolace stěny pod obklad izolace těsnícími izolačními pásy vnější roh</t>
  </si>
  <si>
    <t>625731278</t>
  </si>
  <si>
    <t>https://podminky.urs.cz/item/CS_URS_2024_01/781131242</t>
  </si>
  <si>
    <t>139</t>
  </si>
  <si>
    <t>998781312</t>
  </si>
  <si>
    <t>Přesun hmot pro obklady keramické stanovený procentní sazbou (%) z ceny vodorovná dopravní vzdálenost do 50 m ruční (bez užití mechanizace) v objektech výšky přes 6 do 12 m</t>
  </si>
  <si>
    <t>772003947</t>
  </si>
  <si>
    <t>https://podminky.urs.cz/item/CS_URS_2024_01/998781312</t>
  </si>
  <si>
    <t>784</t>
  </si>
  <si>
    <t>Dokončovací práce - malby a tapety</t>
  </si>
  <si>
    <t>140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</si>
  <si>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</si>
  <si>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</si>
  <si>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</si>
  <si>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</si>
  <si>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5%</t>
  </si>
  <si>
    <t>"otlučené stropy" 79,61*0,95</t>
  </si>
  <si>
    <t>"otlučené stěny" 267,194*0,95</t>
  </si>
  <si>
    <t>141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</si>
  <si>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</si>
  <si>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</si>
  <si>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</si>
  <si>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</si>
  <si>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142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</si>
  <si>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</si>
  <si>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</si>
  <si>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</si>
  <si>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</si>
  <si>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1.01a</t>
  </si>
  <si>
    <t>1,5*3,52*2+3,14</t>
  </si>
  <si>
    <t>m.č. 1.01b</t>
  </si>
  <si>
    <t>4,17*3,52*2+8,26</t>
  </si>
  <si>
    <t>19,5*3,45+24,36</t>
  </si>
  <si>
    <t>-(2,58*2,405)</t>
  </si>
  <si>
    <t>19,3*3,465+23,35</t>
  </si>
  <si>
    <t>9,0*3,0+5,37</t>
  </si>
  <si>
    <t>1,26*2,265*2+1,16</t>
  </si>
  <si>
    <t>4,82*3,42*2+22,19</t>
  </si>
  <si>
    <t>-(1,54*3,07)</t>
  </si>
  <si>
    <t>5,4*2,6+1,45</t>
  </si>
  <si>
    <t>odpočet obkladů</t>
  </si>
  <si>
    <t>-26,525</t>
  </si>
  <si>
    <t>143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</si>
  <si>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</si>
  <si>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</si>
  <si>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</si>
  <si>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</si>
  <si>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</si>
  <si>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</si>
  <si>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</si>
  <si>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</si>
  <si>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</si>
  <si>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</si>
  <si>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</si>
  <si>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</si>
  <si>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</si>
  <si>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</si>
  <si>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</si>
  <si>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</si>
  <si>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</si>
  <si>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</si>
  <si>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</si>
  <si>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</si>
  <si>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Vyměření přípojek na potrubí vyvedení a upevnění odpadních výpustek DN 50</t>
  </si>
  <si>
    <t>1.05</t>
  </si>
  <si>
    <t>Zápachové uzávěrky podomítkové (Pe) s krycí deskou pro pračku a myčku DN 40/50 s přípojem vody a elektřiny</t>
  </si>
  <si>
    <t>1.06</t>
  </si>
  <si>
    <t>HL Nálevka pro odkapávání kondenzátu, s kuličkou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</si>
  <si>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</si>
  <si>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</si>
  <si>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</si>
  <si>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</si>
  <si>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</si>
  <si>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</si>
  <si>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</si>
  <si>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</si>
  <si>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</si>
  <si>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</si>
  <si>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</si>
  <si>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</si>
  <si>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</si>
  <si>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</si>
  <si>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</si>
  <si>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sodvodňovacím ventilem G 3/4"</t>
  </si>
  <si>
    <t>3.</t>
  </si>
  <si>
    <t>Montáž zařizovacích předmětů</t>
  </si>
  <si>
    <t>3.01</t>
  </si>
  <si>
    <t>WC kombi se spodním vývodem včetně a sedátka, dodávka a montáž</t>
  </si>
  <si>
    <t>3.02</t>
  </si>
  <si>
    <t>Umyvadla keramická bílá bez výtokových armatur připevněná na stěnu šrouby bez sloupu nebo krytu na sifon, šířka umyvadla 600 mm, hloubka 450 mm</t>
  </si>
  <si>
    <t>3.03</t>
  </si>
  <si>
    <t>Sprchové vaničky litý mramor čtvrtkruhová 900x900 mm</t>
  </si>
  <si>
    <t>3.04</t>
  </si>
  <si>
    <t>sprchové dveře dvoukřídlé, skleněné tl. 6 mm dveře otvíravé, čtvrtkruhové na vaničku 900x900 mm</t>
  </si>
  <si>
    <t>3.05</t>
  </si>
  <si>
    <t>Obdélníková vana smaltovaná ocel 1800x800 mm</t>
  </si>
  <si>
    <t>3.06</t>
  </si>
  <si>
    <t>Dřezy bez výtokových armatur jednoduché se zápachovou uzávěrkou nerezové</t>
  </si>
  <si>
    <t>3.07</t>
  </si>
  <si>
    <t>Umyvadlová stojánková baterie páková s výpustí, dodávka a montáž</t>
  </si>
  <si>
    <t>3.08</t>
  </si>
  <si>
    <t>Dřezová stojánková baterie páková s výpustí, dodávka a montáž</t>
  </si>
  <si>
    <t>3.09</t>
  </si>
  <si>
    <t>Baterie sprchové montáž nástěnných baterií s nastavitelnou výškou sprchy</t>
  </si>
  <si>
    <t>3.10</t>
  </si>
  <si>
    <t>Baterie sprchová páková včetně sprchové soupravy 150mm chrom</t>
  </si>
  <si>
    <t>3.11</t>
  </si>
  <si>
    <t>Baterie vanová páková bez sprchového setu chrom</t>
  </si>
  <si>
    <t>3.12</t>
  </si>
  <si>
    <t>Vanový automat včetně zápachové uzávěrky DN40</t>
  </si>
  <si>
    <t>3.13</t>
  </si>
  <si>
    <t>Ventily odpadní pro zařizovací předměty dřezové s přepadem G 6/4"</t>
  </si>
  <si>
    <t>3.14</t>
  </si>
  <si>
    <t>Zápachové uzávěrky zařizovacích předmětů pro umyvadla DN 40</t>
  </si>
  <si>
    <t>3.15</t>
  </si>
  <si>
    <t>Zápachové uzávěrky zařizovacích předmětů pro dřezy DN 40/50</t>
  </si>
  <si>
    <t>3.16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</si>
  <si>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</si>
  <si>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</si>
  <si>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</si>
  <si>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</si>
  <si>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</si>
  <si>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</si>
  <si>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</si>
  <si>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</si>
  <si>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</si>
  <si>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>1. - zdroj tepla</t>
  </si>
  <si>
    <t>2. - spalinová cesta - předpokládaná dimenze odkouření ø80/125, nutno ověřit</t>
  </si>
  <si>
    <t xml:space="preserve">3. - otopná tělesa </t>
  </si>
  <si>
    <t>4. - doplňky a armatury</t>
  </si>
  <si>
    <t>5. - potrubí</t>
  </si>
  <si>
    <t>6. - trubicová tepelná izolace</t>
  </si>
  <si>
    <t>7. - ostatní</t>
  </si>
  <si>
    <t>zdroj tepla</t>
  </si>
  <si>
    <t>1.1</t>
  </si>
  <si>
    <t>plynový kondenzační kotel s integrovaným zásobníkem TV dodávka a montáž</t>
  </si>
  <si>
    <t>Poznámka k položce:_x000D_
minimální výkon 2-5 kW, jmenovitý výkon minimálně 10 kW, integrovaný zásobník TV 40-60 l, expanzní nádoba min 6 l</t>
  </si>
  <si>
    <t>1.2</t>
  </si>
  <si>
    <t>regulační sada - prostorový termostat + ekvitermní čidlo, dodávka a montáž</t>
  </si>
  <si>
    <t>spalinová cesta - předpokládaná dimenze odkouření ø80/125, nutno ověřit</t>
  </si>
  <si>
    <t>2.1</t>
  </si>
  <si>
    <t>připojovací adaptér ø80/125, dodávka a montáž</t>
  </si>
  <si>
    <t>2.2</t>
  </si>
  <si>
    <t>koaxiální potrubí včetně tvarovek dodávka a montáž</t>
  </si>
  <si>
    <t>Poznámka k položce:_x000D_
včetně kontrolní tvarovky</t>
  </si>
  <si>
    <t>2.3</t>
  </si>
  <si>
    <t>komínová krycí deska s otvorem DN125, protidešťovou manžetou a fixační objímkou, dodávka a montáž</t>
  </si>
  <si>
    <t xml:space="preserve">otopná tělesa </t>
  </si>
  <si>
    <t>3.1</t>
  </si>
  <si>
    <t>lavicový konvektor s přirozeným prouděním v. 500 mm, výkon 1,6 kW (70/50°C), dodávka a montáž</t>
  </si>
  <si>
    <t>Poznámka k položce:_x000D_
včetně upevnění</t>
  </si>
  <si>
    <t>3.2</t>
  </si>
  <si>
    <t>lavicový konvektor s přirozeným prouděním v. 500 mm, výkon 1,8 kW (70/50°C), dodávka a montáž</t>
  </si>
  <si>
    <t>3.3</t>
  </si>
  <si>
    <t>deskové otopné těleso v. 600 mm, výkon 0,4 kW (70/50°C), dodávka a montáž</t>
  </si>
  <si>
    <t>3.4</t>
  </si>
  <si>
    <t>trubkové těleso š. 750 mm, středové připojení, výkon min 0,75 kW (70/50°C), dodávka a montáž</t>
  </si>
  <si>
    <t>3.5</t>
  </si>
  <si>
    <t>kryt stojánkové konzoly na čistou podlahu (sada 2 ks), dodávka a montáž</t>
  </si>
  <si>
    <t>3.6</t>
  </si>
  <si>
    <t>připojovací H-šroubení s vypouštěním dodávka a montáž</t>
  </si>
  <si>
    <t>3.7</t>
  </si>
  <si>
    <t>středová připojovací armatura s krytkou a termostatickou hlavicí, dodávka a montáž</t>
  </si>
  <si>
    <t>3.8</t>
  </si>
  <si>
    <t>termostatická hlavice, dodávka a montáž</t>
  </si>
  <si>
    <t>3.9</t>
  </si>
  <si>
    <t>elektrická topná tyč s regulátorem (400 W) dodávka a montáž</t>
  </si>
  <si>
    <t>doplňky a armatury</t>
  </si>
  <si>
    <t>4.1</t>
  </si>
  <si>
    <t>KK DN20, dodávka a montáž</t>
  </si>
  <si>
    <t>4.2</t>
  </si>
  <si>
    <t>filtr DN20, dodávka a montáž</t>
  </si>
  <si>
    <t>5.</t>
  </si>
  <si>
    <t>potrubí</t>
  </si>
  <si>
    <t>5.1</t>
  </si>
  <si>
    <t>Cu 15x1,0 včetně tvarovek a kotvení dodávka a montáž</t>
  </si>
  <si>
    <t>Poznámka k položce:_x000D_
měděné potrubí</t>
  </si>
  <si>
    <t>5.2</t>
  </si>
  <si>
    <t>Cu 18x1,0 včetně tvarovek a kotvení dodávka a montáž</t>
  </si>
  <si>
    <t>5.3</t>
  </si>
  <si>
    <t>Cu 22x1,0 včetně tvarovek a kotvení dodávka a montáž</t>
  </si>
  <si>
    <t>6.</t>
  </si>
  <si>
    <t>trubicová tepelná izolace</t>
  </si>
  <si>
    <t>6.1</t>
  </si>
  <si>
    <t>vnitřní průměr DN15, tl. stěny 20 mm dodávka a montáž</t>
  </si>
  <si>
    <t>6.2</t>
  </si>
  <si>
    <t>vnitřní průměr DN18, tl. stěny 20 mm dodávka a montáž</t>
  </si>
  <si>
    <t>6.3</t>
  </si>
  <si>
    <t>vnitřní průměr DN22, tl. stěny 20 mm dodávka a montáž</t>
  </si>
  <si>
    <t>7.</t>
  </si>
  <si>
    <t>ostatní</t>
  </si>
  <si>
    <t>7.1</t>
  </si>
  <si>
    <t>provedení prostupů a drážek</t>
  </si>
  <si>
    <t>kpl</t>
  </si>
  <si>
    <t>7.2</t>
  </si>
  <si>
    <t>začištění prostupů a drážek</t>
  </si>
  <si>
    <t>7.3</t>
  </si>
  <si>
    <t>zkouška těsnosti</t>
  </si>
  <si>
    <t>7.4</t>
  </si>
  <si>
    <t>provozní zkoušky</t>
  </si>
  <si>
    <t>7.5</t>
  </si>
  <si>
    <t>proplach potrubí</t>
  </si>
  <si>
    <t>7.6</t>
  </si>
  <si>
    <t>zaregulování soustavy</t>
  </si>
  <si>
    <t>7.7</t>
  </si>
  <si>
    <t>napuštění soustavy přes deminerilazční/změkčovací jednotku</t>
  </si>
  <si>
    <t>Poznámka k položce:_x000D_
dle požadavků výrobce kotle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</si>
  <si>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</si>
  <si>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</si>
  <si>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</si>
  <si>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</si>
  <si>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</si>
  <si>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</si>
  <si>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Cu 15x1,0 vč. tvarovek, dodávka a montáž</t>
  </si>
  <si>
    <t>Cu 22x1,0 vč. tvarovek, dodávka a montáž</t>
  </si>
  <si>
    <t>1.3</t>
  </si>
  <si>
    <t>Cu 28x1,5 vč. tvarovek, dodávka a montáž</t>
  </si>
  <si>
    <t xml:space="preserve">kotvení </t>
  </si>
  <si>
    <t>objímka šroubová pro Cu 22x1,0 dodávka a montáž</t>
  </si>
  <si>
    <t>objímka šroubová pro Cu 28x1,5 dodávka a montáž</t>
  </si>
  <si>
    <t>armatury a doplňky</t>
  </si>
  <si>
    <t>KK DN15, dodávka a montáž</t>
  </si>
  <si>
    <t>Poznámka k položce:_x000D_
před sporákem</t>
  </si>
  <si>
    <t>Poznámka k položce:_x000D_
před kotlem</t>
  </si>
  <si>
    <t>KK DN25, dodávka a montáž</t>
  </si>
  <si>
    <t>Poznámka k položce:_x000D_
před a za plynoměrem</t>
  </si>
  <si>
    <t>žlutý nátěr potrubí</t>
  </si>
  <si>
    <t>zkouška pevnosti</t>
  </si>
  <si>
    <t>4.3</t>
  </si>
  <si>
    <t>4.4</t>
  </si>
  <si>
    <t>zkouška provozuschopnosti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</si>
  <si>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</si>
  <si>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</si>
  <si>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</si>
  <si>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</si>
  <si>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</si>
  <si>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</si>
  <si>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</si>
  <si>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</si>
  <si>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</si>
  <si>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</si>
  <si>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vypínač</t>
  </si>
  <si>
    <t>EL006</t>
  </si>
  <si>
    <t>Trojitá zásuvka</t>
  </si>
  <si>
    <t>EL007</t>
  </si>
  <si>
    <t>Vypínač</t>
  </si>
  <si>
    <t>EL008</t>
  </si>
  <si>
    <t>Zásuvka</t>
  </si>
  <si>
    <t>EL009</t>
  </si>
  <si>
    <t>Zásuvka STA</t>
  </si>
  <si>
    <t>EL010</t>
  </si>
  <si>
    <t>Zásuvka LAN</t>
  </si>
  <si>
    <t>EL011</t>
  </si>
  <si>
    <t>KU68</t>
  </si>
  <si>
    <t>EL012</t>
  </si>
  <si>
    <t>Svítidlo</t>
  </si>
  <si>
    <t>EL013</t>
  </si>
  <si>
    <t>Objímka E27</t>
  </si>
  <si>
    <t>EL014</t>
  </si>
  <si>
    <t>domácí telefon - dle typu systému</t>
  </si>
  <si>
    <t>EL015</t>
  </si>
  <si>
    <t>požární čidlo</t>
  </si>
  <si>
    <t>EL016</t>
  </si>
  <si>
    <t>CYKY-J 5x2,5</t>
  </si>
  <si>
    <t>EL017</t>
  </si>
  <si>
    <t>CYKY-J 3x2,5</t>
  </si>
  <si>
    <t>EL018</t>
  </si>
  <si>
    <t>CYKY-J 3x1,5</t>
  </si>
  <si>
    <t>EL019</t>
  </si>
  <si>
    <t>CYKY-O 3x1,5</t>
  </si>
  <si>
    <t>EL020</t>
  </si>
  <si>
    <t>CY6žz</t>
  </si>
  <si>
    <t>EL021</t>
  </si>
  <si>
    <t>UTP cat.5e</t>
  </si>
  <si>
    <t>EL022</t>
  </si>
  <si>
    <t>Koaxiál 75 Ohm</t>
  </si>
  <si>
    <t>EL023</t>
  </si>
  <si>
    <t>rozvaděč R1</t>
  </si>
  <si>
    <t>EL024</t>
  </si>
  <si>
    <t>úprava RE</t>
  </si>
  <si>
    <t>hod</t>
  </si>
  <si>
    <t>EL025</t>
  </si>
  <si>
    <t>poplatky za hlavní jistič - distributor</t>
  </si>
  <si>
    <t>EL026</t>
  </si>
  <si>
    <t>svorky Wago</t>
  </si>
  <si>
    <t>EL027</t>
  </si>
  <si>
    <t>trubka 2323</t>
  </si>
  <si>
    <t>EL028</t>
  </si>
  <si>
    <t>montážní práce</t>
  </si>
  <si>
    <t>EL029</t>
  </si>
  <si>
    <t>stavební přípomoce</t>
  </si>
  <si>
    <t>EL030</t>
  </si>
  <si>
    <t>PPV</t>
  </si>
  <si>
    <t>EL031</t>
  </si>
  <si>
    <t>doprava</t>
  </si>
  <si>
    <t>EL032</t>
  </si>
  <si>
    <t>přesun</t>
  </si>
  <si>
    <t>EL033</t>
  </si>
  <si>
    <t>dokumentace SPS</t>
  </si>
  <si>
    <t>EL034</t>
  </si>
  <si>
    <t>přípomoc reviznímu technikovi</t>
  </si>
  <si>
    <t>EL035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</si>
  <si>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</si>
  <si>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</si>
  <si>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</si>
  <si>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</si>
  <si>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</si>
  <si>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</si>
  <si>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</si>
  <si>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</si>
  <si>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</si>
  <si>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</si>
  <si>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</si>
  <si>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</si>
  <si>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201508841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</si>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</sst>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74031664" TargetMode="External"/><Relationship Id="rId21" Type="http://schemas.openxmlformats.org/officeDocument/2006/relationships/hyperlink" Target="https://podminky.urs.cz/item/CS_URS_2024_01/949101111" TargetMode="External"/><Relationship Id="rId42" Type="http://schemas.openxmlformats.org/officeDocument/2006/relationships/hyperlink" Target="https://podminky.urs.cz/item/CS_URS_2024_01/997013501" TargetMode="External"/><Relationship Id="rId47" Type="http://schemas.openxmlformats.org/officeDocument/2006/relationships/hyperlink" Target="https://podminky.urs.cz/item/CS_URS_2024_01/997013811" TargetMode="External"/><Relationship Id="rId63" Type="http://schemas.openxmlformats.org/officeDocument/2006/relationships/hyperlink" Target="https://podminky.urs.cz/item/CS_URS_2024_01/763131761" TargetMode="External"/><Relationship Id="rId68" Type="http://schemas.openxmlformats.org/officeDocument/2006/relationships/hyperlink" Target="https://podminky.urs.cz/item/CS_URS_2024_01/998763512" TargetMode="External"/><Relationship Id="rId84" Type="http://schemas.openxmlformats.org/officeDocument/2006/relationships/hyperlink" Target="https://podminky.urs.cz/item/CS_URS_2024_01/771591264" TargetMode="External"/><Relationship Id="rId89" Type="http://schemas.openxmlformats.org/officeDocument/2006/relationships/hyperlink" Target="https://podminky.urs.cz/item/CS_URS_2024_01/775429124" TargetMode="External"/><Relationship Id="rId7" Type="http://schemas.openxmlformats.org/officeDocument/2006/relationships/hyperlink" Target="https://podminky.urs.cz/item/CS_URS_2024_01/629991011" TargetMode="External"/><Relationship Id="rId71" Type="http://schemas.openxmlformats.org/officeDocument/2006/relationships/hyperlink" Target="https://podminky.urs.cz/item/CS_URS_2024_01/766491853" TargetMode="External"/><Relationship Id="rId92" Type="http://schemas.openxmlformats.org/officeDocument/2006/relationships/hyperlink" Target="https://podminky.urs.cz/item/CS_URS_2024_01/781472214" TargetMode="External"/><Relationship Id="rId2" Type="http://schemas.openxmlformats.org/officeDocument/2006/relationships/hyperlink" Target="https://podminky.urs.cz/item/CS_URS_2024_01/311235101" TargetMode="External"/><Relationship Id="rId16" Type="http://schemas.openxmlformats.org/officeDocument/2006/relationships/hyperlink" Target="https://podminky.urs.cz/item/CS_URS_2024_01/612321141" TargetMode="External"/><Relationship Id="rId29" Type="http://schemas.openxmlformats.org/officeDocument/2006/relationships/hyperlink" Target="https://podminky.urs.cz/item/CS_URS_2024_01/964061321" TargetMode="External"/><Relationship Id="rId11" Type="http://schemas.openxmlformats.org/officeDocument/2006/relationships/hyperlink" Target="https://podminky.urs.cz/item/CS_URS_2024_01/612135101" TargetMode="External"/><Relationship Id="rId24" Type="http://schemas.openxmlformats.org/officeDocument/2006/relationships/hyperlink" Target="https://podminky.urs.cz/item/CS_URS_2024_01/971033541" TargetMode="External"/><Relationship Id="rId32" Type="http://schemas.openxmlformats.org/officeDocument/2006/relationships/hyperlink" Target="https://podminky.urs.cz/item/CS_URS_2024_01/978059541" TargetMode="External"/><Relationship Id="rId37" Type="http://schemas.openxmlformats.org/officeDocument/2006/relationships/hyperlink" Target="https://podminky.urs.cz/item/CS_URS_2024_01/965042141" TargetMode="External"/><Relationship Id="rId40" Type="http://schemas.openxmlformats.org/officeDocument/2006/relationships/hyperlink" Target="https://podminky.urs.cz/item/CS_URS_2024_01/952901111" TargetMode="External"/><Relationship Id="rId45" Type="http://schemas.openxmlformats.org/officeDocument/2006/relationships/hyperlink" Target="https://podminky.urs.cz/item/CS_URS_2024_01/997013603" TargetMode="External"/><Relationship Id="rId53" Type="http://schemas.openxmlformats.org/officeDocument/2006/relationships/hyperlink" Target="https://podminky.urs.cz/item/CS_URS_2024_01/725310823" TargetMode="External"/><Relationship Id="rId58" Type="http://schemas.openxmlformats.org/officeDocument/2006/relationships/hyperlink" Target="https://podminky.urs.cz/item/CS_URS_2024_01/762522811" TargetMode="External"/><Relationship Id="rId66" Type="http://schemas.openxmlformats.org/officeDocument/2006/relationships/hyperlink" Target="https://podminky.urs.cz/item/CS_URS_2024_01/763231912" TargetMode="External"/><Relationship Id="rId74" Type="http://schemas.openxmlformats.org/officeDocument/2006/relationships/hyperlink" Target="https://podminky.urs.cz/item/CS_URS_2024_01/998766312" TargetMode="External"/><Relationship Id="rId79" Type="http://schemas.openxmlformats.org/officeDocument/2006/relationships/hyperlink" Target="https://podminky.urs.cz/item/CS_URS_2024_01/771577211" TargetMode="External"/><Relationship Id="rId87" Type="http://schemas.openxmlformats.org/officeDocument/2006/relationships/hyperlink" Target="https://podminky.urs.cz/item/CS_URS_2024_01/775511R39" TargetMode="External"/><Relationship Id="rId102" Type="http://schemas.openxmlformats.org/officeDocument/2006/relationships/hyperlink" Target="https://podminky.urs.cz/item/CS_URS_2024_01/784121011" TargetMode="External"/><Relationship Id="rId5" Type="http://schemas.openxmlformats.org/officeDocument/2006/relationships/hyperlink" Target="https://podminky.urs.cz/item/CS_URS_2024_01/619991001" TargetMode="External"/><Relationship Id="rId61" Type="http://schemas.openxmlformats.org/officeDocument/2006/relationships/hyperlink" Target="https://podminky.urs.cz/item/CS_URS_2024_01/763131821" TargetMode="External"/><Relationship Id="rId82" Type="http://schemas.openxmlformats.org/officeDocument/2006/relationships/hyperlink" Target="https://podminky.urs.cz/item/CS_URS_2024_01/771591241" TargetMode="External"/><Relationship Id="rId90" Type="http://schemas.openxmlformats.org/officeDocument/2006/relationships/hyperlink" Target="https://podminky.urs.cz/item/CS_URS_2024_01/998775312" TargetMode="External"/><Relationship Id="rId95" Type="http://schemas.openxmlformats.org/officeDocument/2006/relationships/hyperlink" Target="https://podminky.urs.cz/item/CS_URS_2024_01/781492251" TargetMode="External"/><Relationship Id="rId19" Type="http://schemas.openxmlformats.org/officeDocument/2006/relationships/hyperlink" Target="https://podminky.urs.cz/item/CS_URS_2024_01/634111113" TargetMode="External"/><Relationship Id="rId14" Type="http://schemas.openxmlformats.org/officeDocument/2006/relationships/hyperlink" Target="https://podminky.urs.cz/item/CS_URS_2024_01/612325416" TargetMode="External"/><Relationship Id="rId22" Type="http://schemas.openxmlformats.org/officeDocument/2006/relationships/hyperlink" Target="https://podminky.urs.cz/item/CS_URS_2024_01/962031133" TargetMode="External"/><Relationship Id="rId27" Type="http://schemas.openxmlformats.org/officeDocument/2006/relationships/hyperlink" Target="https://podminky.urs.cz/item/CS_URS_2024_01/974031142" TargetMode="External"/><Relationship Id="rId30" Type="http://schemas.openxmlformats.org/officeDocument/2006/relationships/hyperlink" Target="https://podminky.urs.cz/item/CS_URS_2024_01/968062455" TargetMode="External"/><Relationship Id="rId35" Type="http://schemas.openxmlformats.org/officeDocument/2006/relationships/hyperlink" Target="https://podminky.urs.cz/item/CS_URS_2024_01/965081213" TargetMode="External"/><Relationship Id="rId43" Type="http://schemas.openxmlformats.org/officeDocument/2006/relationships/hyperlink" Target="https://podminky.urs.cz/item/CS_URS_2024_01/997013509" TargetMode="External"/><Relationship Id="rId48" Type="http://schemas.openxmlformats.org/officeDocument/2006/relationships/hyperlink" Target="https://podminky.urs.cz/item/CS_URS_2024_01/997013631" TargetMode="External"/><Relationship Id="rId56" Type="http://schemas.openxmlformats.org/officeDocument/2006/relationships/hyperlink" Target="https://podminky.urs.cz/item/CS_URS_2024_01/725820802" TargetMode="External"/><Relationship Id="rId64" Type="http://schemas.openxmlformats.org/officeDocument/2006/relationships/hyperlink" Target="https://podminky.urs.cz/item/CS_URS_2024_01/763131765" TargetMode="External"/><Relationship Id="rId69" Type="http://schemas.openxmlformats.org/officeDocument/2006/relationships/hyperlink" Target="https://podminky.urs.cz/item/CS_URS_2024_01/766111820" TargetMode="External"/><Relationship Id="rId77" Type="http://schemas.openxmlformats.org/officeDocument/2006/relationships/hyperlink" Target="https://podminky.urs.cz/item/CS_URS_2024_01/771121011" TargetMode="External"/><Relationship Id="rId100" Type="http://schemas.openxmlformats.org/officeDocument/2006/relationships/hyperlink" Target="https://podminky.urs.cz/item/CS_URS_2024_01/998781312" TargetMode="External"/><Relationship Id="rId105" Type="http://schemas.openxmlformats.org/officeDocument/2006/relationships/drawing" Target="../drawings/drawing2.xml"/><Relationship Id="rId8" Type="http://schemas.openxmlformats.org/officeDocument/2006/relationships/hyperlink" Target="https://podminky.urs.cz/item/CS_URS_2024_01/611131121" TargetMode="External"/><Relationship Id="rId51" Type="http://schemas.openxmlformats.org/officeDocument/2006/relationships/hyperlink" Target="https://podminky.urs.cz/item/CS_URS_2024_01/725110811" TargetMode="External"/><Relationship Id="rId72" Type="http://schemas.openxmlformats.org/officeDocument/2006/relationships/hyperlink" Target="https://podminky.urs.cz/item/CS_URS_2024_01/766812820" TargetMode="External"/><Relationship Id="rId80" Type="http://schemas.openxmlformats.org/officeDocument/2006/relationships/hyperlink" Target="https://podminky.urs.cz/item/CS_URS_2024_01/771474113" TargetMode="External"/><Relationship Id="rId85" Type="http://schemas.openxmlformats.org/officeDocument/2006/relationships/hyperlink" Target="https://podminky.urs.cz/item/CS_URS_2024_01/998771312" TargetMode="External"/><Relationship Id="rId93" Type="http://schemas.openxmlformats.org/officeDocument/2006/relationships/hyperlink" Target="https://podminky.urs.cz/item/CS_URS_2024_01/781492211" TargetMode="External"/><Relationship Id="rId98" Type="http://schemas.openxmlformats.org/officeDocument/2006/relationships/hyperlink" Target="https://podminky.urs.cz/item/CS_URS_2024_01/781131241" TargetMode="External"/><Relationship Id="rId3" Type="http://schemas.openxmlformats.org/officeDocument/2006/relationships/hyperlink" Target="https://podminky.urs.cz/item/CS_URS_2024_01/346244353" TargetMode="External"/><Relationship Id="rId12" Type="http://schemas.openxmlformats.org/officeDocument/2006/relationships/hyperlink" Target="https://podminky.urs.cz/item/CS_URS_2024_01/612121100" TargetMode="External"/><Relationship Id="rId17" Type="http://schemas.openxmlformats.org/officeDocument/2006/relationships/hyperlink" Target="https://podminky.urs.cz/item/CS_URS_2024_01/612321191" TargetMode="External"/><Relationship Id="rId25" Type="http://schemas.openxmlformats.org/officeDocument/2006/relationships/hyperlink" Target="https://podminky.urs.cz/item/CS_URS_2024_01/973031824" TargetMode="External"/><Relationship Id="rId33" Type="http://schemas.openxmlformats.org/officeDocument/2006/relationships/hyperlink" Target="https://podminky.urs.cz/item/CS_URS_2024_01/978011111" TargetMode="External"/><Relationship Id="rId38" Type="http://schemas.openxmlformats.org/officeDocument/2006/relationships/hyperlink" Target="https://podminky.urs.cz/item/CS_URS_2024_01/965042131" TargetMode="External"/><Relationship Id="rId46" Type="http://schemas.openxmlformats.org/officeDocument/2006/relationships/hyperlink" Target="https://podminky.urs.cz/item/CS_URS_2024_01/997013607" TargetMode="External"/><Relationship Id="rId59" Type="http://schemas.openxmlformats.org/officeDocument/2006/relationships/hyperlink" Target="https://podminky.urs.cz/item/CS_URS_2024_01/762812811" TargetMode="External"/><Relationship Id="rId67" Type="http://schemas.openxmlformats.org/officeDocument/2006/relationships/hyperlink" Target="https://podminky.urs.cz/item/CS_URS_2024_01/763172398" TargetMode="External"/><Relationship Id="rId103" Type="http://schemas.openxmlformats.org/officeDocument/2006/relationships/hyperlink" Target="https://podminky.urs.cz/item/CS_URS_2024_01/784181101" TargetMode="External"/><Relationship Id="rId20" Type="http://schemas.openxmlformats.org/officeDocument/2006/relationships/hyperlink" Target="https://podminky.urs.cz/item/CS_URS_2024_01/634112113" TargetMode="External"/><Relationship Id="rId41" Type="http://schemas.openxmlformats.org/officeDocument/2006/relationships/hyperlink" Target="https://podminky.urs.cz/item/CS_URS_2024_01/997013213" TargetMode="External"/><Relationship Id="rId54" Type="http://schemas.openxmlformats.org/officeDocument/2006/relationships/hyperlink" Target="https://podminky.urs.cz/item/CS_URS_2024_01/725610810" TargetMode="External"/><Relationship Id="rId62" Type="http://schemas.openxmlformats.org/officeDocument/2006/relationships/hyperlink" Target="https://podminky.urs.cz/item/CS_URS_2024_01/763131451" TargetMode="External"/><Relationship Id="rId70" Type="http://schemas.openxmlformats.org/officeDocument/2006/relationships/hyperlink" Target="https://podminky.urs.cz/item/CS_URS_2024_01/766491851" TargetMode="External"/><Relationship Id="rId75" Type="http://schemas.openxmlformats.org/officeDocument/2006/relationships/hyperlink" Target="https://podminky.urs.cz/item/CS_URS_2024_01/767646411" TargetMode="External"/><Relationship Id="rId83" Type="http://schemas.openxmlformats.org/officeDocument/2006/relationships/hyperlink" Target="https://podminky.urs.cz/item/CS_URS_2024_01/771591242" TargetMode="External"/><Relationship Id="rId88" Type="http://schemas.openxmlformats.org/officeDocument/2006/relationships/hyperlink" Target="https://podminky.urs.cz/item/CS_URS_2024_01/775413401" TargetMode="External"/><Relationship Id="rId91" Type="http://schemas.openxmlformats.org/officeDocument/2006/relationships/hyperlink" Target="https://podminky.urs.cz/item/CS_URS_2024_01/781121011" TargetMode="External"/><Relationship Id="rId96" Type="http://schemas.openxmlformats.org/officeDocument/2006/relationships/hyperlink" Target="https://podminky.urs.cz/item/CS_URS_2024_01/781495115" TargetMode="External"/><Relationship Id="rId1" Type="http://schemas.openxmlformats.org/officeDocument/2006/relationships/hyperlink" Target="https://podminky.urs.cz/item/CS_URS_2024_01/310239211" TargetMode="External"/><Relationship Id="rId6" Type="http://schemas.openxmlformats.org/officeDocument/2006/relationships/hyperlink" Target="https://podminky.urs.cz/item/CS_URS_2024_01/619996127" TargetMode="External"/><Relationship Id="rId15" Type="http://schemas.openxmlformats.org/officeDocument/2006/relationships/hyperlink" Target="https://podminky.urs.cz/item/CS_URS_2024_01/612131101" TargetMode="External"/><Relationship Id="rId23" Type="http://schemas.openxmlformats.org/officeDocument/2006/relationships/hyperlink" Target="https://podminky.urs.cz/item/CS_URS_2024_01/962081131" TargetMode="External"/><Relationship Id="rId28" Type="http://schemas.openxmlformats.org/officeDocument/2006/relationships/hyperlink" Target="https://podminky.urs.cz/item/CS_URS_2024_01/977332112" TargetMode="External"/><Relationship Id="rId36" Type="http://schemas.openxmlformats.org/officeDocument/2006/relationships/hyperlink" Target="https://podminky.urs.cz/item/CS_URS_2024_01/771473810" TargetMode="External"/><Relationship Id="rId49" Type="http://schemas.openxmlformats.org/officeDocument/2006/relationships/hyperlink" Target="https://podminky.urs.cz/item/CS_URS_2024_01/998018002" TargetMode="External"/><Relationship Id="rId57" Type="http://schemas.openxmlformats.org/officeDocument/2006/relationships/hyperlink" Target="https://podminky.urs.cz/item/CS_URS_2024_01/762521811" TargetMode="External"/><Relationship Id="rId10" Type="http://schemas.openxmlformats.org/officeDocument/2006/relationships/hyperlink" Target="https://podminky.urs.cz/item/CS_URS_2024_01/611181001" TargetMode="External"/><Relationship Id="rId31" Type="http://schemas.openxmlformats.org/officeDocument/2006/relationships/hyperlink" Target="https://podminky.urs.cz/item/CS_URS_2024_01/968062456" TargetMode="External"/><Relationship Id="rId44" Type="http://schemas.openxmlformats.org/officeDocument/2006/relationships/hyperlink" Target="https://podminky.urs.cz/item/CS_URS_2024_01/997013601" TargetMode="External"/><Relationship Id="rId52" Type="http://schemas.openxmlformats.org/officeDocument/2006/relationships/hyperlink" Target="https://podminky.urs.cz/item/CS_URS_2024_01/725210821" TargetMode="External"/><Relationship Id="rId60" Type="http://schemas.openxmlformats.org/officeDocument/2006/relationships/hyperlink" Target="https://podminky.urs.cz/item/CS_URS_2024_01/762822820" TargetMode="External"/><Relationship Id="rId65" Type="http://schemas.openxmlformats.org/officeDocument/2006/relationships/hyperlink" Target="https://podminky.urs.cz/item/CS_URS_2024_01/763131714" TargetMode="External"/><Relationship Id="rId73" Type="http://schemas.openxmlformats.org/officeDocument/2006/relationships/hyperlink" Target="https://podminky.urs.cz/item/CS_URS_2024_01/766812840" TargetMode="External"/><Relationship Id="rId78" Type="http://schemas.openxmlformats.org/officeDocument/2006/relationships/hyperlink" Target="https://podminky.urs.cz/item/CS_URS_2024_01/771574414" TargetMode="External"/><Relationship Id="rId81" Type="http://schemas.openxmlformats.org/officeDocument/2006/relationships/hyperlink" Target="https://podminky.urs.cz/item/CS_URS_2024_01/771591112" TargetMode="External"/><Relationship Id="rId86" Type="http://schemas.openxmlformats.org/officeDocument/2006/relationships/hyperlink" Target="https://podminky.urs.cz/item/CS_URS_2024_01/775511800" TargetMode="External"/><Relationship Id="rId94" Type="http://schemas.openxmlformats.org/officeDocument/2006/relationships/hyperlink" Target="https://podminky.urs.cz/item/CS_URS_2024_01/781492221" TargetMode="External"/><Relationship Id="rId99" Type="http://schemas.openxmlformats.org/officeDocument/2006/relationships/hyperlink" Target="https://podminky.urs.cz/item/CS_URS_2024_01/781131242" TargetMode="External"/><Relationship Id="rId101" Type="http://schemas.openxmlformats.org/officeDocument/2006/relationships/hyperlink" Target="https://podminky.urs.cz/item/CS_URS_2024_01/784121001" TargetMode="External"/><Relationship Id="rId4" Type="http://schemas.openxmlformats.org/officeDocument/2006/relationships/hyperlink" Target="https://podminky.urs.cz/item/CS_URS_2024_01/346272226" TargetMode="External"/><Relationship Id="rId9" Type="http://schemas.openxmlformats.org/officeDocument/2006/relationships/hyperlink" Target="https://podminky.urs.cz/item/CS_URS_2024_01/611325416" TargetMode="External"/><Relationship Id="rId13" Type="http://schemas.openxmlformats.org/officeDocument/2006/relationships/hyperlink" Target="https://podminky.urs.cz/item/CS_URS_2024_01/612131121" TargetMode="External"/><Relationship Id="rId18" Type="http://schemas.openxmlformats.org/officeDocument/2006/relationships/hyperlink" Target="https://podminky.urs.cz/item/CS_URS_2024_01/632450134" TargetMode="External"/><Relationship Id="rId39" Type="http://schemas.openxmlformats.org/officeDocument/2006/relationships/hyperlink" Target="https://podminky.urs.cz/item/CS_URS_2024_01/965083112" TargetMode="External"/><Relationship Id="rId34" Type="http://schemas.openxmlformats.org/officeDocument/2006/relationships/hyperlink" Target="https://podminky.urs.cz/item/CS_URS_2024_01/978013111" TargetMode="External"/><Relationship Id="rId50" Type="http://schemas.openxmlformats.org/officeDocument/2006/relationships/hyperlink" Target="https://podminky.urs.cz/item/CS_URS_2024_01/725514801" TargetMode="External"/><Relationship Id="rId55" Type="http://schemas.openxmlformats.org/officeDocument/2006/relationships/hyperlink" Target="https://podminky.urs.cz/item/CS_URS_2024_01/725820801" TargetMode="External"/><Relationship Id="rId76" Type="http://schemas.openxmlformats.org/officeDocument/2006/relationships/hyperlink" Target="https://podminky.urs.cz/item/CS_URS_2024_01/998767312" TargetMode="External"/><Relationship Id="rId97" Type="http://schemas.openxmlformats.org/officeDocument/2006/relationships/hyperlink" Target="https://podminky.urs.cz/item/CS_URS_2024_01/781131112" TargetMode="External"/><Relationship Id="rId104" Type="http://schemas.openxmlformats.org/officeDocument/2006/relationships/hyperlink" Target="https://podminky.urs.cz/item/CS_URS_2024_01/78421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AL40" sqref="AL40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21"/>
      <c r="BE5" s="295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21"/>
      <c r="BE6" s="296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6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6"/>
      <c r="BS8" s="18" t="s">
        <v>6</v>
      </c>
    </row>
    <row r="9" spans="1:74" ht="14.45" customHeight="1" x14ac:dyDescent="0.2">
      <c r="B9" s="21"/>
      <c r="AR9" s="21"/>
      <c r="BE9" s="296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6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6"/>
      <c r="BS11" s="18" t="s">
        <v>6</v>
      </c>
    </row>
    <row r="12" spans="1:74" ht="6.95" customHeight="1" x14ac:dyDescent="0.2">
      <c r="B12" s="21"/>
      <c r="AR12" s="21"/>
      <c r="BE12" s="296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6"/>
      <c r="BS13" s="18" t="s">
        <v>6</v>
      </c>
    </row>
    <row r="14" spans="1:74" ht="12.75" x14ac:dyDescent="0.2">
      <c r="B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29</v>
      </c>
      <c r="AN14" s="30" t="s">
        <v>32</v>
      </c>
      <c r="AR14" s="21"/>
      <c r="BE14" s="296"/>
      <c r="BS14" s="18" t="s">
        <v>6</v>
      </c>
    </row>
    <row r="15" spans="1:74" ht="6.95" customHeight="1" x14ac:dyDescent="0.2">
      <c r="B15" s="21"/>
      <c r="AR15" s="21"/>
      <c r="BE15" s="296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6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6"/>
      <c r="BS17" s="18" t="s">
        <v>36</v>
      </c>
    </row>
    <row r="18" spans="2:71" ht="6.95" customHeight="1" x14ac:dyDescent="0.2">
      <c r="B18" s="21"/>
      <c r="AR18" s="21"/>
      <c r="BE18" s="296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6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6"/>
      <c r="BS20" s="18" t="s">
        <v>4</v>
      </c>
    </row>
    <row r="21" spans="2:71" ht="6.95" customHeight="1" x14ac:dyDescent="0.2">
      <c r="B21" s="21"/>
      <c r="AR21" s="21"/>
      <c r="BE21" s="296"/>
    </row>
    <row r="22" spans="2:71" ht="12" customHeight="1" x14ac:dyDescent="0.2">
      <c r="B22" s="21"/>
      <c r="D22" s="28" t="s">
        <v>39</v>
      </c>
      <c r="AR22" s="21"/>
      <c r="BE22" s="296"/>
    </row>
    <row r="23" spans="2:71" ht="47.25" customHeight="1" x14ac:dyDescent="0.2">
      <c r="B23" s="21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6"/>
    </row>
    <row r="24" spans="2:71" ht="6.95" customHeight="1" x14ac:dyDescent="0.2">
      <c r="B24" s="21"/>
      <c r="AR24" s="21"/>
      <c r="BE24" s="296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ROUND(AG56,2)</f>
        <v>0</v>
      </c>
      <c r="AL26" s="305"/>
      <c r="AM26" s="305"/>
      <c r="AN26" s="305"/>
      <c r="AO26" s="305"/>
      <c r="AR26" s="33"/>
      <c r="BE26" s="296"/>
    </row>
    <row r="27" spans="2:71" s="1" customFormat="1" ht="15" customHeight="1" x14ac:dyDescent="0.2">
      <c r="B27" s="33"/>
      <c r="D27" s="338"/>
      <c r="E27" s="340" t="s">
        <v>1606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1"/>
      <c r="AL27" s="340"/>
      <c r="AM27" s="340"/>
      <c r="AN27" s="342">
        <f>AQ56</f>
        <v>0</v>
      </c>
      <c r="AO27" s="343"/>
      <c r="AR27" s="33"/>
      <c r="BE27" s="296"/>
    </row>
    <row r="28" spans="2:71" s="1" customFormat="1" ht="11.25" customHeight="1" x14ac:dyDescent="0.2">
      <c r="B28" s="33"/>
      <c r="D28" s="338"/>
      <c r="E28" s="340" t="s">
        <v>1607</v>
      </c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  <c r="AH28" s="340"/>
      <c r="AI28" s="340"/>
      <c r="AJ28" s="340"/>
      <c r="AK28" s="341"/>
      <c r="AL28" s="340"/>
      <c r="AM28" s="340"/>
      <c r="AN28" s="344">
        <f>AK26-AN27</f>
        <v>0</v>
      </c>
      <c r="AO28" s="339"/>
      <c r="AR28" s="33"/>
      <c r="BE28" s="296"/>
    </row>
    <row r="29" spans="2:71" s="1" customFormat="1" ht="6.95" customHeight="1" x14ac:dyDescent="0.2">
      <c r="B29" s="33"/>
      <c r="AR29" s="33"/>
      <c r="BE29" s="296"/>
    </row>
    <row r="30" spans="2:71" s="1" customFormat="1" ht="12.75" x14ac:dyDescent="0.2">
      <c r="B30" s="33"/>
      <c r="L30" s="306" t="s">
        <v>42</v>
      </c>
      <c r="M30" s="306"/>
      <c r="N30" s="306"/>
      <c r="O30" s="306"/>
      <c r="P30" s="306"/>
      <c r="W30" s="306" t="s">
        <v>43</v>
      </c>
      <c r="X30" s="306"/>
      <c r="Y30" s="306"/>
      <c r="Z30" s="306"/>
      <c r="AA30" s="306"/>
      <c r="AB30" s="306"/>
      <c r="AC30" s="306"/>
      <c r="AD30" s="306"/>
      <c r="AE30" s="306"/>
      <c r="AK30" s="306" t="s">
        <v>44</v>
      </c>
      <c r="AL30" s="306"/>
      <c r="AM30" s="306"/>
      <c r="AN30" s="306"/>
      <c r="AO30" s="306"/>
      <c r="AR30" s="33"/>
      <c r="BE30" s="296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09">
        <v>0.21</v>
      </c>
      <c r="M31" s="308"/>
      <c r="N31" s="308"/>
      <c r="O31" s="308"/>
      <c r="P31" s="308"/>
      <c r="W31" s="307">
        <f>ROUND(AZ56,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7">
        <f>ROUND(AV56, 2)</f>
        <v>0</v>
      </c>
      <c r="AL31" s="308"/>
      <c r="AM31" s="308"/>
      <c r="AN31" s="308"/>
      <c r="AO31" s="308"/>
      <c r="AR31" s="37"/>
      <c r="BE31" s="297"/>
    </row>
    <row r="32" spans="2:71" s="2" customFormat="1" ht="14.45" customHeight="1" x14ac:dyDescent="0.2">
      <c r="B32" s="37"/>
      <c r="F32" s="28" t="s">
        <v>47</v>
      </c>
      <c r="L32" s="309">
        <v>0.12</v>
      </c>
      <c r="M32" s="308"/>
      <c r="N32" s="308"/>
      <c r="O32" s="308"/>
      <c r="P32" s="308"/>
      <c r="W32" s="307">
        <f>ROUND(BA56,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7">
        <f>ROUND(AW56, 2)</f>
        <v>0</v>
      </c>
      <c r="AL32" s="308"/>
      <c r="AM32" s="308"/>
      <c r="AN32" s="308"/>
      <c r="AO32" s="308"/>
      <c r="AR32" s="37"/>
      <c r="BE32" s="297"/>
    </row>
    <row r="33" spans="2:57" s="2" customFormat="1" ht="14.45" hidden="1" customHeight="1" x14ac:dyDescent="0.2">
      <c r="B33" s="37"/>
      <c r="F33" s="28" t="s">
        <v>48</v>
      </c>
      <c r="L33" s="309">
        <v>0.21</v>
      </c>
      <c r="M33" s="308"/>
      <c r="N33" s="308"/>
      <c r="O33" s="308"/>
      <c r="P33" s="308"/>
      <c r="W33" s="307">
        <f>ROUND(BB56,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7">
        <v>0</v>
      </c>
      <c r="AL33" s="308"/>
      <c r="AM33" s="308"/>
      <c r="AN33" s="308"/>
      <c r="AO33" s="308"/>
      <c r="AR33" s="37"/>
      <c r="BE33" s="297"/>
    </row>
    <row r="34" spans="2:57" s="2" customFormat="1" ht="14.45" hidden="1" customHeight="1" x14ac:dyDescent="0.2">
      <c r="B34" s="37"/>
      <c r="F34" s="28" t="s">
        <v>49</v>
      </c>
      <c r="L34" s="309">
        <v>0.12</v>
      </c>
      <c r="M34" s="308"/>
      <c r="N34" s="308"/>
      <c r="O34" s="308"/>
      <c r="P34" s="308"/>
      <c r="W34" s="307">
        <f>ROUND(BC56, 2)</f>
        <v>0</v>
      </c>
      <c r="X34" s="308"/>
      <c r="Y34" s="308"/>
      <c r="Z34" s="308"/>
      <c r="AA34" s="308"/>
      <c r="AB34" s="308"/>
      <c r="AC34" s="308"/>
      <c r="AD34" s="308"/>
      <c r="AE34" s="308"/>
      <c r="AK34" s="307">
        <v>0</v>
      </c>
      <c r="AL34" s="308"/>
      <c r="AM34" s="308"/>
      <c r="AN34" s="308"/>
      <c r="AO34" s="308"/>
      <c r="AR34" s="37"/>
      <c r="BE34" s="297"/>
    </row>
    <row r="35" spans="2:57" s="2" customFormat="1" ht="14.45" hidden="1" customHeight="1" x14ac:dyDescent="0.2">
      <c r="B35" s="37"/>
      <c r="F35" s="28" t="s">
        <v>50</v>
      </c>
      <c r="L35" s="309">
        <v>0</v>
      </c>
      <c r="M35" s="308"/>
      <c r="N35" s="308"/>
      <c r="O35" s="308"/>
      <c r="P35" s="308"/>
      <c r="W35" s="307">
        <f>ROUND(BD56, 2)</f>
        <v>0</v>
      </c>
      <c r="X35" s="308"/>
      <c r="Y35" s="308"/>
      <c r="Z35" s="308"/>
      <c r="AA35" s="308"/>
      <c r="AB35" s="308"/>
      <c r="AC35" s="308"/>
      <c r="AD35" s="308"/>
      <c r="AE35" s="308"/>
      <c r="AK35" s="307">
        <v>0</v>
      </c>
      <c r="AL35" s="308"/>
      <c r="AM35" s="308"/>
      <c r="AN35" s="308"/>
      <c r="AO35" s="308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3" t="s">
        <v>53</v>
      </c>
      <c r="Y37" s="311"/>
      <c r="Z37" s="311"/>
      <c r="AA37" s="311"/>
      <c r="AB37" s="311"/>
      <c r="AC37" s="40"/>
      <c r="AD37" s="40"/>
      <c r="AE37" s="40"/>
      <c r="AF37" s="40"/>
      <c r="AG37" s="40"/>
      <c r="AH37" s="40"/>
      <c r="AI37" s="40"/>
      <c r="AJ37" s="40"/>
      <c r="AK37" s="310">
        <f>SUM(AK26:AK35)</f>
        <v>0</v>
      </c>
      <c r="AL37" s="311"/>
      <c r="AM37" s="311"/>
      <c r="AN37" s="311"/>
      <c r="AO37" s="312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2024_01_8_rev03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3" t="str">
        <f>K6</f>
        <v>Rekonstrukce bytových jednotek MČ Lesnická 1155/8, 15000 Praha 5, b.j.č. 1155/2 - revize 3</v>
      </c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Lesnická 1155/8, 15000 Praha 5</v>
      </c>
      <c r="AI49" s="28" t="s">
        <v>23</v>
      </c>
      <c r="AM49" s="275" t="str">
        <f>IF(AN8= "","",AN8)</f>
        <v>21. 5. 2024</v>
      </c>
      <c r="AN49" s="275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0" t="str">
        <f>IF(E17="","",E17)</f>
        <v>Boa projekt s.r.o.</v>
      </c>
      <c r="AN51" s="281"/>
      <c r="AO51" s="281"/>
      <c r="AP51" s="281"/>
      <c r="AR51" s="33"/>
      <c r="AS51" s="276" t="s">
        <v>55</v>
      </c>
      <c r="AT51" s="277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0" t="str">
        <f>IF(E20="","",E20)</f>
        <v xml:space="preserve"> </v>
      </c>
      <c r="AN52" s="281"/>
      <c r="AO52" s="281"/>
      <c r="AP52" s="281"/>
      <c r="AR52" s="33"/>
      <c r="AS52" s="278"/>
      <c r="AT52" s="279"/>
      <c r="BD52" s="54"/>
    </row>
    <row r="53" spans="1:91" s="1" customFormat="1" ht="10.9" customHeight="1" x14ac:dyDescent="0.2">
      <c r="B53" s="33"/>
      <c r="AR53" s="33"/>
      <c r="AS53" s="278"/>
      <c r="AT53" s="279"/>
      <c r="BD53" s="54"/>
    </row>
    <row r="54" spans="1:91" s="1" customFormat="1" ht="29.25" customHeight="1" x14ac:dyDescent="0.2">
      <c r="B54" s="33"/>
      <c r="C54" s="282" t="s">
        <v>56</v>
      </c>
      <c r="D54" s="283"/>
      <c r="E54" s="283"/>
      <c r="F54" s="283"/>
      <c r="G54" s="283"/>
      <c r="H54" s="55"/>
      <c r="I54" s="285" t="s">
        <v>57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4" t="s">
        <v>58</v>
      </c>
      <c r="AH54" s="283"/>
      <c r="AI54" s="283"/>
      <c r="AJ54" s="283"/>
      <c r="AK54" s="283"/>
      <c r="AL54" s="283"/>
      <c r="AM54" s="283"/>
      <c r="AN54" s="285" t="s">
        <v>59</v>
      </c>
      <c r="AO54" s="283"/>
      <c r="AP54" s="283"/>
      <c r="AQ54" s="337" t="s">
        <v>1605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3">
        <f>ROUND(AG57+AG63,2)</f>
        <v>0</v>
      </c>
      <c r="AH56" s="293"/>
      <c r="AI56" s="293"/>
      <c r="AJ56" s="293"/>
      <c r="AK56" s="293"/>
      <c r="AL56" s="293"/>
      <c r="AM56" s="293"/>
      <c r="AN56" s="294">
        <f t="shared" ref="AN56:AN63" si="0">SUM(AG56,AT56)</f>
        <v>0</v>
      </c>
      <c r="AO56" s="294"/>
      <c r="AP56" s="294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89" t="s">
        <v>79</v>
      </c>
      <c r="E57" s="289"/>
      <c r="F57" s="289"/>
      <c r="G57" s="289"/>
      <c r="H57" s="289"/>
      <c r="I57" s="72"/>
      <c r="J57" s="289" t="s">
        <v>80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6">
        <f>ROUND(SUM(AG58:AG62),2)</f>
        <v>0</v>
      </c>
      <c r="AH57" s="287"/>
      <c r="AI57" s="287"/>
      <c r="AJ57" s="287"/>
      <c r="AK57" s="287"/>
      <c r="AL57" s="287"/>
      <c r="AM57" s="287"/>
      <c r="AN57" s="288">
        <f t="shared" si="0"/>
        <v>0</v>
      </c>
      <c r="AO57" s="287"/>
      <c r="AP57" s="287"/>
      <c r="AQ57" s="73">
        <f>SUM(AQ58:AQ63)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2" t="s">
        <v>85</v>
      </c>
      <c r="F58" s="292"/>
      <c r="G58" s="292"/>
      <c r="H58" s="292"/>
      <c r="I58" s="292"/>
      <c r="J58" s="9"/>
      <c r="K58" s="292" t="s">
        <v>86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0">
        <f>'ARS - Stavební část'!J32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0">
        <f>'ARS - Stavební část'!U104</f>
        <v>0</v>
      </c>
      <c r="AR58" s="46"/>
      <c r="AS58" s="81">
        <v>0</v>
      </c>
      <c r="AT58" s="82">
        <f t="shared" si="1"/>
        <v>0</v>
      </c>
      <c r="AU58" s="83">
        <f>'ARS - Stavební část'!P104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2" t="s">
        <v>90</v>
      </c>
      <c r="F59" s="292"/>
      <c r="G59" s="292"/>
      <c r="H59" s="292"/>
      <c r="I59" s="292"/>
      <c r="J59" s="9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0">
        <f>'ZTI - Zdravotně technické...'!J32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2" t="s">
        <v>93</v>
      </c>
      <c r="F60" s="292"/>
      <c r="G60" s="292"/>
      <c r="H60" s="292"/>
      <c r="I60" s="292"/>
      <c r="J60" s="9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0">
        <f>'ÚT - Vytápění'!J32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0">
        <f>'ÚT - Vytápění'!U92</f>
        <v>0</v>
      </c>
      <c r="AR60" s="46"/>
      <c r="AS60" s="81">
        <v>0</v>
      </c>
      <c r="AT60" s="82">
        <f t="shared" si="1"/>
        <v>0</v>
      </c>
      <c r="AU60" s="83">
        <f>'ÚT - Vytápění'!P92</f>
        <v>0</v>
      </c>
      <c r="AV60" s="82">
        <f>'ÚT - Vytápění'!J35</f>
        <v>0</v>
      </c>
      <c r="AW60" s="82">
        <f>'ÚT - Vytápění'!J36</f>
        <v>0</v>
      </c>
      <c r="AX60" s="82">
        <f>'ÚT - Vytápění'!J37</f>
        <v>0</v>
      </c>
      <c r="AY60" s="82">
        <f>'ÚT - Vytápění'!J38</f>
        <v>0</v>
      </c>
      <c r="AZ60" s="82">
        <f>'ÚT - Vytápění'!F35</f>
        <v>0</v>
      </c>
      <c r="BA60" s="82">
        <f>'ÚT - Vytápění'!F36</f>
        <v>0</v>
      </c>
      <c r="BB60" s="82">
        <f>'ÚT - Vytápění'!F37</f>
        <v>0</v>
      </c>
      <c r="BC60" s="82">
        <f>'ÚT - Vytápění'!F38</f>
        <v>0</v>
      </c>
      <c r="BD60" s="84">
        <f>'ÚT - Vytápění'!F39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2" t="s">
        <v>96</v>
      </c>
      <c r="F61" s="292"/>
      <c r="G61" s="292"/>
      <c r="H61" s="292"/>
      <c r="I61" s="292"/>
      <c r="J61" s="9"/>
      <c r="K61" s="292" t="s">
        <v>97</v>
      </c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90">
        <f>'ZTP - Plynovod'!J32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0">
        <f>'ZTP - Plynovod'!U89</f>
        <v>0</v>
      </c>
      <c r="AR61" s="46"/>
      <c r="AS61" s="81">
        <v>0</v>
      </c>
      <c r="AT61" s="82">
        <f t="shared" si="1"/>
        <v>0</v>
      </c>
      <c r="AU61" s="83">
        <f>'ZTP - Plynovod'!P89</f>
        <v>0</v>
      </c>
      <c r="AV61" s="82">
        <f>'ZTP - Plynovod'!J35</f>
        <v>0</v>
      </c>
      <c r="AW61" s="82">
        <f>'ZTP - Plynovod'!J36</f>
        <v>0</v>
      </c>
      <c r="AX61" s="82">
        <f>'ZTP - Plynovod'!J37</f>
        <v>0</v>
      </c>
      <c r="AY61" s="82">
        <f>'ZTP - Plynovod'!J38</f>
        <v>0</v>
      </c>
      <c r="AZ61" s="82">
        <f>'ZTP - Plynovod'!F35</f>
        <v>0</v>
      </c>
      <c r="BA61" s="82">
        <f>'ZTP - Plynovod'!F36</f>
        <v>0</v>
      </c>
      <c r="BB61" s="82">
        <f>'ZTP - Plynovod'!F37</f>
        <v>0</v>
      </c>
      <c r="BC61" s="82">
        <f>'ZTP - Plynovod'!F38</f>
        <v>0</v>
      </c>
      <c r="BD61" s="84">
        <f>'ZTP - Plynovod'!F39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2" t="s">
        <v>99</v>
      </c>
      <c r="F62" s="292"/>
      <c r="G62" s="292"/>
      <c r="H62" s="292"/>
      <c r="I62" s="292"/>
      <c r="J62" s="9"/>
      <c r="K62" s="292" t="s">
        <v>100</v>
      </c>
      <c r="L62" s="292"/>
      <c r="M62" s="292"/>
      <c r="N62" s="292"/>
      <c r="O62" s="292"/>
      <c r="P62" s="292"/>
      <c r="Q62" s="292"/>
      <c r="R62" s="292"/>
      <c r="S62" s="292"/>
      <c r="T62" s="292"/>
      <c r="U62" s="292"/>
      <c r="V62" s="292"/>
      <c r="W62" s="292"/>
      <c r="X62" s="292"/>
      <c r="Y62" s="292"/>
      <c r="Z62" s="292"/>
      <c r="AA62" s="292"/>
      <c r="AB62" s="292"/>
      <c r="AC62" s="292"/>
      <c r="AD62" s="292"/>
      <c r="AE62" s="292"/>
      <c r="AF62" s="292"/>
      <c r="AG62" s="290">
        <f>'EL - Elektroinstalace'!J32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89" t="s">
        <v>102</v>
      </c>
      <c r="E63" s="289"/>
      <c r="F63" s="289"/>
      <c r="G63" s="289"/>
      <c r="H63" s="289"/>
      <c r="I63" s="72"/>
      <c r="J63" s="289" t="s">
        <v>103</v>
      </c>
      <c r="K63" s="289"/>
      <c r="L63" s="289"/>
      <c r="M63" s="289"/>
      <c r="N63" s="289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  <c r="AE63" s="289"/>
      <c r="AF63" s="289"/>
      <c r="AG63" s="288">
        <f>'VRN - Vedlejší rozpočtové...'!J30</f>
        <v>0</v>
      </c>
      <c r="AH63" s="287"/>
      <c r="AI63" s="287"/>
      <c r="AJ63" s="287"/>
      <c r="AK63" s="287"/>
      <c r="AL63" s="287"/>
      <c r="AM63" s="287"/>
      <c r="AN63" s="288">
        <f t="shared" si="0"/>
        <v>0</v>
      </c>
      <c r="AO63" s="287"/>
      <c r="AP63" s="287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6g4Ldj2o0MgI8Ln6vI977mqpBYdmEJBMqhBTpz7vChNoffKzm5b1+/+j2U2Xr5ALrZ39J+elut/PHskP7m35Wg==" saltValue="CxEZntRmzzOYXu2lav/jCw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ZTP - Plynovod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06"/>
  <sheetViews>
    <sheetView showGridLines="0" workbookViewId="0">
      <selection activeCell="K114" sqref="K11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110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21. 5. 2024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ROUND(J104,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ROUND((SUM(BE104:BE805)),  2)</f>
        <v>0</v>
      </c>
      <c r="I35" s="92">
        <v>0.21</v>
      </c>
      <c r="J35" s="82">
        <f>ROUND(((SUM(BE104:BE805))*I35),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ROUND((SUM(BF104:BF805)),  2)</f>
        <v>0</v>
      </c>
      <c r="I36" s="92">
        <v>0.12</v>
      </c>
      <c r="J36" s="82">
        <f>ROUND(((SUM(BF104:BF805))*I36),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ROUND((SUM(BG104:BG805)),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ROUND((SUM(BH104:BH805)),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ROUND((SUM(BI104:BI805)),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Lesnická 1155/8, 15000 Praha 5, b.j.č. 1155/2 -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ARS - Stavební část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Lesnická 1155/8, 15000 Praha 5</v>
      </c>
      <c r="I56" s="28" t="s">
        <v>23</v>
      </c>
      <c r="J56" s="50" t="str">
        <f>IF(J14="","",J14)</f>
        <v>21. 5. 2024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J104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J105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J106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J136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J239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J389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J422</f>
        <v>0</v>
      </c>
      <c r="L69" s="106"/>
    </row>
    <row r="70" spans="2:12" s="8" customFormat="1" ht="24.95" customHeight="1" x14ac:dyDescent="0.2">
      <c r="B70" s="102"/>
      <c r="D70" s="103" t="s">
        <v>121</v>
      </c>
      <c r="E70" s="104"/>
      <c r="F70" s="104"/>
      <c r="G70" s="104"/>
      <c r="H70" s="104"/>
      <c r="I70" s="104"/>
      <c r="J70" s="105">
        <f>J425</f>
        <v>0</v>
      </c>
      <c r="L70" s="102"/>
    </row>
    <row r="71" spans="2:12" s="9" customFormat="1" ht="19.899999999999999" customHeight="1" x14ac:dyDescent="0.2">
      <c r="B71" s="106"/>
      <c r="D71" s="107" t="s">
        <v>122</v>
      </c>
      <c r="E71" s="108"/>
      <c r="F71" s="108"/>
      <c r="G71" s="108"/>
      <c r="H71" s="108"/>
      <c r="I71" s="108"/>
      <c r="J71" s="109">
        <f>J426</f>
        <v>0</v>
      </c>
      <c r="L71" s="106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J428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J431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J437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J456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J480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J520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J581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J598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J653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J693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J756</f>
        <v>0</v>
      </c>
      <c r="L82" s="106"/>
    </row>
    <row r="83" spans="2:12" s="1" customFormat="1" ht="21.75" customHeight="1" x14ac:dyDescent="0.2">
      <c r="B83" s="33"/>
      <c r="L83" s="33"/>
    </row>
    <row r="84" spans="2:12" s="1" customFormat="1" ht="6.95" customHeight="1" x14ac:dyDescent="0.2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33"/>
    </row>
    <row r="88" spans="2:12" s="1" customFormat="1" ht="6.95" customHeight="1" x14ac:dyDescent="0.2"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33"/>
    </row>
    <row r="89" spans="2:12" s="1" customFormat="1" ht="24.95" customHeight="1" x14ac:dyDescent="0.2">
      <c r="B89" s="33"/>
      <c r="C89" s="22" t="s">
        <v>134</v>
      </c>
      <c r="L89" s="33"/>
    </row>
    <row r="90" spans="2:12" s="1" customFormat="1" ht="6.95" customHeight="1" x14ac:dyDescent="0.2">
      <c r="B90" s="33"/>
      <c r="L90" s="33"/>
    </row>
    <row r="91" spans="2:12" s="1" customFormat="1" ht="12" customHeight="1" x14ac:dyDescent="0.2">
      <c r="B91" s="33"/>
      <c r="C91" s="28" t="s">
        <v>16</v>
      </c>
      <c r="L91" s="33"/>
    </row>
    <row r="92" spans="2:12" s="1" customFormat="1" ht="16.5" customHeight="1" x14ac:dyDescent="0.2">
      <c r="B92" s="33"/>
      <c r="E92" s="314" t="str">
        <f>E7</f>
        <v>Rekonstrukce bytových jednotek MČ Lesnická 1155/8, 15000 Praha 5, b.j.č. 1155/2 - revize 3</v>
      </c>
      <c r="F92" s="315"/>
      <c r="G92" s="315"/>
      <c r="H92" s="315"/>
      <c r="L92" s="33"/>
    </row>
    <row r="93" spans="2:12" ht="12" customHeight="1" x14ac:dyDescent="0.2">
      <c r="B93" s="21"/>
      <c r="C93" s="28" t="s">
        <v>107</v>
      </c>
      <c r="L93" s="21"/>
    </row>
    <row r="94" spans="2:12" s="1" customFormat="1" ht="16.5" customHeight="1" x14ac:dyDescent="0.2">
      <c r="B94" s="33"/>
      <c r="E94" s="314" t="s">
        <v>108</v>
      </c>
      <c r="F94" s="316"/>
      <c r="G94" s="316"/>
      <c r="H94" s="316"/>
      <c r="L94" s="33"/>
    </row>
    <row r="95" spans="2:12" s="1" customFormat="1" ht="12" customHeight="1" x14ac:dyDescent="0.2">
      <c r="B95" s="33"/>
      <c r="C95" s="28" t="s">
        <v>109</v>
      </c>
      <c r="L95" s="33"/>
    </row>
    <row r="96" spans="2:12" s="1" customFormat="1" ht="16.5" customHeight="1" x14ac:dyDescent="0.2">
      <c r="B96" s="33"/>
      <c r="E96" s="273" t="str">
        <f>E11</f>
        <v>ARS - Stavební část</v>
      </c>
      <c r="F96" s="316"/>
      <c r="G96" s="316"/>
      <c r="H96" s="316"/>
      <c r="L96" s="33"/>
    </row>
    <row r="97" spans="2:65" s="1" customFormat="1" ht="6.95" customHeight="1" x14ac:dyDescent="0.2">
      <c r="B97" s="33"/>
      <c r="L97" s="33"/>
    </row>
    <row r="98" spans="2:65" s="1" customFormat="1" ht="12" customHeight="1" x14ac:dyDescent="0.2">
      <c r="B98" s="33"/>
      <c r="C98" s="28" t="s">
        <v>21</v>
      </c>
      <c r="F98" s="26" t="str">
        <f>F14</f>
        <v>Lesnická 1155/8, 15000 Praha 5</v>
      </c>
      <c r="I98" s="28" t="s">
        <v>23</v>
      </c>
      <c r="J98" s="50" t="str">
        <f>IF(J14="","",J14)</f>
        <v>21. 5. 2024</v>
      </c>
      <c r="L98" s="33"/>
    </row>
    <row r="99" spans="2:65" s="1" customFormat="1" ht="6.95" customHeight="1" x14ac:dyDescent="0.2">
      <c r="B99" s="33"/>
      <c r="L99" s="33"/>
    </row>
    <row r="100" spans="2:65" s="1" customFormat="1" ht="15.2" customHeight="1" x14ac:dyDescent="0.2">
      <c r="B100" s="33"/>
      <c r="C100" s="28" t="s">
        <v>25</v>
      </c>
      <c r="F100" s="26" t="str">
        <f>E17</f>
        <v>Městská část Praha 5</v>
      </c>
      <c r="I100" s="28" t="s">
        <v>33</v>
      </c>
      <c r="J100" s="31" t="str">
        <f>E23</f>
        <v>Boa projekt s.r.o.</v>
      </c>
      <c r="L100" s="33"/>
    </row>
    <row r="101" spans="2:65" s="1" customFormat="1" ht="15.2" customHeight="1" x14ac:dyDescent="0.2">
      <c r="B101" s="33"/>
      <c r="C101" s="28" t="s">
        <v>31</v>
      </c>
      <c r="F101" s="26" t="str">
        <f>IF(E20="","",E20)</f>
        <v>Vyplň údaj</v>
      </c>
      <c r="I101" s="28" t="s">
        <v>37</v>
      </c>
      <c r="J101" s="31" t="str">
        <f>E26</f>
        <v xml:space="preserve"> </v>
      </c>
      <c r="L101" s="33"/>
    </row>
    <row r="102" spans="2:65" s="1" customFormat="1" ht="10.35" customHeight="1" x14ac:dyDescent="0.2">
      <c r="B102" s="33"/>
      <c r="L102" s="33"/>
    </row>
    <row r="103" spans="2:65" s="10" customFormat="1" ht="29.25" customHeight="1" x14ac:dyDescent="0.2">
      <c r="B103" s="110"/>
      <c r="C103" s="111" t="s">
        <v>135</v>
      </c>
      <c r="D103" s="112" t="s">
        <v>60</v>
      </c>
      <c r="E103" s="112" t="s">
        <v>56</v>
      </c>
      <c r="F103" s="112" t="s">
        <v>57</v>
      </c>
      <c r="G103" s="112" t="s">
        <v>136</v>
      </c>
      <c r="H103" s="112" t="s">
        <v>137</v>
      </c>
      <c r="I103" s="112" t="s">
        <v>138</v>
      </c>
      <c r="J103" s="112" t="s">
        <v>113</v>
      </c>
      <c r="K103" s="113" t="s">
        <v>139</v>
      </c>
      <c r="L103" s="110"/>
      <c r="M103" s="56" t="s">
        <v>19</v>
      </c>
      <c r="N103" s="57" t="s">
        <v>45</v>
      </c>
      <c r="O103" s="57" t="s">
        <v>140</v>
      </c>
      <c r="P103" s="57" t="s">
        <v>141</v>
      </c>
      <c r="Q103" s="57" t="s">
        <v>142</v>
      </c>
      <c r="R103" s="57" t="s">
        <v>143</v>
      </c>
      <c r="S103" s="57" t="s">
        <v>144</v>
      </c>
      <c r="T103" s="57" t="s">
        <v>145</v>
      </c>
      <c r="U103" s="326" t="s">
        <v>1604</v>
      </c>
    </row>
    <row r="104" spans="2:65" s="1" customFormat="1" ht="22.9" customHeight="1" x14ac:dyDescent="0.25">
      <c r="B104" s="33"/>
      <c r="C104" s="61" t="s">
        <v>147</v>
      </c>
      <c r="J104" s="114">
        <f>BK104</f>
        <v>0</v>
      </c>
      <c r="L104" s="33"/>
      <c r="M104" s="59"/>
      <c r="N104" s="51"/>
      <c r="O104" s="51"/>
      <c r="P104" s="115">
        <f>P105+P425</f>
        <v>0</v>
      </c>
      <c r="Q104" s="51"/>
      <c r="R104" s="115">
        <f>R105+R425</f>
        <v>16.310522810000002</v>
      </c>
      <c r="S104" s="51"/>
      <c r="T104" s="115">
        <f>T105+T425</f>
        <v>14.335759159999999</v>
      </c>
      <c r="U104" s="327">
        <f>SUM(V104:V681)</f>
        <v>0</v>
      </c>
      <c r="AT104" s="18" t="s">
        <v>74</v>
      </c>
      <c r="AU104" s="18" t="s">
        <v>114</v>
      </c>
      <c r="BK104" s="116">
        <f>BK105+BK425</f>
        <v>0</v>
      </c>
    </row>
    <row r="105" spans="2:65" s="11" customFormat="1" ht="25.9" customHeight="1" x14ac:dyDescent="0.2">
      <c r="B105" s="117"/>
      <c r="D105" s="118" t="s">
        <v>74</v>
      </c>
      <c r="E105" s="119" t="s">
        <v>148</v>
      </c>
      <c r="F105" s="119" t="s">
        <v>149</v>
      </c>
      <c r="I105" s="120"/>
      <c r="J105" s="121">
        <f>BK105</f>
        <v>0</v>
      </c>
      <c r="L105" s="117"/>
      <c r="M105" s="122"/>
      <c r="P105" s="123">
        <f>P106+P136+P239+P389+P422</f>
        <v>0</v>
      </c>
      <c r="R105" s="123">
        <f>R106+R136+R239+R389+R422</f>
        <v>10.405072760000001</v>
      </c>
      <c r="T105" s="123">
        <f>T106+T136+T239+T389+T422</f>
        <v>9.5269907699999994</v>
      </c>
      <c r="U105" s="328"/>
      <c r="V105" s="1" t="str">
        <f t="shared" ref="V105:V168" si="0">IF(U105="investice",J105,"")</f>
        <v/>
      </c>
      <c r="AR105" s="118" t="s">
        <v>82</v>
      </c>
      <c r="AT105" s="125" t="s">
        <v>74</v>
      </c>
      <c r="AU105" s="125" t="s">
        <v>75</v>
      </c>
      <c r="AY105" s="118" t="s">
        <v>150</v>
      </c>
      <c r="BK105" s="126">
        <f>BK106+BK136+BK239+BK389+BK422</f>
        <v>0</v>
      </c>
    </row>
    <row r="106" spans="2:65" s="11" customFormat="1" ht="22.9" customHeight="1" x14ac:dyDescent="0.2">
      <c r="B106" s="117"/>
      <c r="D106" s="118" t="s">
        <v>74</v>
      </c>
      <c r="E106" s="127" t="s">
        <v>151</v>
      </c>
      <c r="F106" s="127" t="s">
        <v>152</v>
      </c>
      <c r="I106" s="120"/>
      <c r="J106" s="128">
        <f>BK106</f>
        <v>0</v>
      </c>
      <c r="L106" s="117"/>
      <c r="M106" s="122"/>
      <c r="P106" s="123">
        <f>SUM(P107:P135)</f>
        <v>0</v>
      </c>
      <c r="R106" s="123">
        <f>SUM(R107:R135)</f>
        <v>3.6304867999999999</v>
      </c>
      <c r="T106" s="123">
        <f>SUM(T107:T135)</f>
        <v>0</v>
      </c>
      <c r="U106" s="328"/>
      <c r="V106" s="1" t="str">
        <f t="shared" si="0"/>
        <v/>
      </c>
      <c r="AR106" s="118" t="s">
        <v>82</v>
      </c>
      <c r="AT106" s="125" t="s">
        <v>74</v>
      </c>
      <c r="AU106" s="125" t="s">
        <v>82</v>
      </c>
      <c r="AY106" s="118" t="s">
        <v>150</v>
      </c>
      <c r="BK106" s="126">
        <f>SUM(BK107:BK135)</f>
        <v>0</v>
      </c>
    </row>
    <row r="107" spans="2:65" s="1" customFormat="1" ht="24.2" customHeight="1" x14ac:dyDescent="0.2">
      <c r="B107" s="33"/>
      <c r="C107" s="129" t="s">
        <v>82</v>
      </c>
      <c r="D107" s="129" t="s">
        <v>153</v>
      </c>
      <c r="E107" s="130" t="s">
        <v>154</v>
      </c>
      <c r="F107" s="131" t="s">
        <v>155</v>
      </c>
      <c r="G107" s="132" t="s">
        <v>156</v>
      </c>
      <c r="H107" s="133">
        <v>1.3779999999999999</v>
      </c>
      <c r="I107" s="134"/>
      <c r="J107" s="135">
        <f>ROUND(I107*H107,2)</f>
        <v>0</v>
      </c>
      <c r="K107" s="131" t="s">
        <v>157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1.8774999999999999</v>
      </c>
      <c r="R107" s="138">
        <f>Q107*H107</f>
        <v>2.5871949999999999</v>
      </c>
      <c r="S107" s="138">
        <v>0</v>
      </c>
      <c r="T107" s="138">
        <f>S107*H107</f>
        <v>0</v>
      </c>
      <c r="U107" s="329" t="s">
        <v>19</v>
      </c>
      <c r="V107" s="1" t="str">
        <f t="shared" si="0"/>
        <v/>
      </c>
      <c r="AR107" s="140" t="s">
        <v>158</v>
      </c>
      <c r="AT107" s="140" t="s">
        <v>153</v>
      </c>
      <c r="AU107" s="140" t="s">
        <v>88</v>
      </c>
      <c r="AY107" s="18" t="s">
        <v>150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158</v>
      </c>
      <c r="BM107" s="140" t="s">
        <v>159</v>
      </c>
    </row>
    <row r="108" spans="2:65" s="1" customFormat="1" ht="11.25" x14ac:dyDescent="0.2">
      <c r="B108" s="33"/>
      <c r="D108" s="142" t="s">
        <v>160</v>
      </c>
      <c r="F108" s="143" t="s">
        <v>161</v>
      </c>
      <c r="I108" s="144"/>
      <c r="L108" s="33"/>
      <c r="M108" s="145"/>
      <c r="U108" s="330"/>
      <c r="V108" s="1" t="str">
        <f t="shared" si="0"/>
        <v/>
      </c>
      <c r="AT108" s="18" t="s">
        <v>160</v>
      </c>
      <c r="AU108" s="18" t="s">
        <v>88</v>
      </c>
    </row>
    <row r="109" spans="2:65" s="12" customFormat="1" ht="11.25" x14ac:dyDescent="0.2">
      <c r="B109" s="146"/>
      <c r="D109" s="147" t="s">
        <v>162</v>
      </c>
      <c r="E109" s="148" t="s">
        <v>19</v>
      </c>
      <c r="F109" s="149" t="s">
        <v>163</v>
      </c>
      <c r="H109" s="150">
        <v>0.309</v>
      </c>
      <c r="I109" s="151"/>
      <c r="L109" s="146"/>
      <c r="M109" s="152"/>
      <c r="U109" s="331"/>
      <c r="V109" s="1" t="str">
        <f t="shared" si="0"/>
        <v/>
      </c>
      <c r="AT109" s="148" t="s">
        <v>162</v>
      </c>
      <c r="AU109" s="148" t="s">
        <v>88</v>
      </c>
      <c r="AV109" s="12" t="s">
        <v>88</v>
      </c>
      <c r="AW109" s="12" t="s">
        <v>36</v>
      </c>
      <c r="AX109" s="12" t="s">
        <v>75</v>
      </c>
      <c r="AY109" s="148" t="s">
        <v>150</v>
      </c>
    </row>
    <row r="110" spans="2:65" s="12" customFormat="1" ht="11.25" x14ac:dyDescent="0.2">
      <c r="B110" s="146"/>
      <c r="D110" s="147" t="s">
        <v>162</v>
      </c>
      <c r="E110" s="148" t="s">
        <v>19</v>
      </c>
      <c r="F110" s="149" t="s">
        <v>164</v>
      </c>
      <c r="H110" s="150">
        <v>0.223</v>
      </c>
      <c r="I110" s="151"/>
      <c r="L110" s="146"/>
      <c r="M110" s="152"/>
      <c r="U110" s="331"/>
      <c r="V110" s="1" t="str">
        <f t="shared" si="0"/>
        <v/>
      </c>
      <c r="AT110" s="148" t="s">
        <v>162</v>
      </c>
      <c r="AU110" s="148" t="s">
        <v>88</v>
      </c>
      <c r="AV110" s="12" t="s">
        <v>88</v>
      </c>
      <c r="AW110" s="12" t="s">
        <v>36</v>
      </c>
      <c r="AX110" s="12" t="s">
        <v>75</v>
      </c>
      <c r="AY110" s="148" t="s">
        <v>150</v>
      </c>
    </row>
    <row r="111" spans="2:65" s="12" customFormat="1" ht="11.25" x14ac:dyDescent="0.2">
      <c r="B111" s="146"/>
      <c r="D111" s="147" t="s">
        <v>162</v>
      </c>
      <c r="E111" s="148" t="s">
        <v>19</v>
      </c>
      <c r="F111" s="149" t="s">
        <v>165</v>
      </c>
      <c r="H111" s="150">
        <v>0.28799999999999998</v>
      </c>
      <c r="I111" s="151"/>
      <c r="L111" s="146"/>
      <c r="M111" s="152"/>
      <c r="U111" s="331"/>
      <c r="V111" s="1" t="str">
        <f t="shared" si="0"/>
        <v/>
      </c>
      <c r="AT111" s="148" t="s">
        <v>162</v>
      </c>
      <c r="AU111" s="148" t="s">
        <v>88</v>
      </c>
      <c r="AV111" s="12" t="s">
        <v>88</v>
      </c>
      <c r="AW111" s="12" t="s">
        <v>36</v>
      </c>
      <c r="AX111" s="12" t="s">
        <v>75</v>
      </c>
      <c r="AY111" s="148" t="s">
        <v>150</v>
      </c>
    </row>
    <row r="112" spans="2:65" s="12" customFormat="1" ht="11.25" x14ac:dyDescent="0.2">
      <c r="B112" s="146"/>
      <c r="D112" s="147" t="s">
        <v>162</v>
      </c>
      <c r="E112" s="148" t="s">
        <v>19</v>
      </c>
      <c r="F112" s="149" t="s">
        <v>166</v>
      </c>
      <c r="H112" s="150">
        <v>0.55800000000000005</v>
      </c>
      <c r="I112" s="151"/>
      <c r="L112" s="146"/>
      <c r="M112" s="152"/>
      <c r="U112" s="331"/>
      <c r="V112" s="1" t="str">
        <f t="shared" si="0"/>
        <v/>
      </c>
      <c r="AT112" s="148" t="s">
        <v>162</v>
      </c>
      <c r="AU112" s="148" t="s">
        <v>88</v>
      </c>
      <c r="AV112" s="12" t="s">
        <v>88</v>
      </c>
      <c r="AW112" s="12" t="s">
        <v>36</v>
      </c>
      <c r="AX112" s="12" t="s">
        <v>75</v>
      </c>
      <c r="AY112" s="148" t="s">
        <v>150</v>
      </c>
    </row>
    <row r="113" spans="2:65" s="13" customFormat="1" ht="11.25" x14ac:dyDescent="0.2">
      <c r="B113" s="153"/>
      <c r="D113" s="147" t="s">
        <v>162</v>
      </c>
      <c r="E113" s="154" t="s">
        <v>19</v>
      </c>
      <c r="F113" s="155" t="s">
        <v>167</v>
      </c>
      <c r="H113" s="156">
        <v>1.3780000000000001</v>
      </c>
      <c r="I113" s="157"/>
      <c r="L113" s="153"/>
      <c r="M113" s="158"/>
      <c r="U113" s="332"/>
      <c r="V113" s="1" t="str">
        <f t="shared" si="0"/>
        <v/>
      </c>
      <c r="AT113" s="154" t="s">
        <v>162</v>
      </c>
      <c r="AU113" s="154" t="s">
        <v>88</v>
      </c>
      <c r="AV113" s="13" t="s">
        <v>158</v>
      </c>
      <c r="AW113" s="13" t="s">
        <v>36</v>
      </c>
      <c r="AX113" s="13" t="s">
        <v>82</v>
      </c>
      <c r="AY113" s="154" t="s">
        <v>150</v>
      </c>
    </row>
    <row r="114" spans="2:65" s="1" customFormat="1" ht="24.2" customHeight="1" x14ac:dyDescent="0.2">
      <c r="B114" s="33"/>
      <c r="C114" s="129" t="s">
        <v>88</v>
      </c>
      <c r="D114" s="129" t="s">
        <v>153</v>
      </c>
      <c r="E114" s="130" t="s">
        <v>168</v>
      </c>
      <c r="F114" s="131" t="s">
        <v>169</v>
      </c>
      <c r="G114" s="132" t="s">
        <v>170</v>
      </c>
      <c r="H114" s="133">
        <v>5.2220000000000004</v>
      </c>
      <c r="I114" s="134"/>
      <c r="J114" s="135">
        <f>ROUND(I114*H114,2)</f>
        <v>0</v>
      </c>
      <c r="K114" s="131" t="s">
        <v>157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0.158</v>
      </c>
      <c r="R114" s="138">
        <f>Q114*H114</f>
        <v>0.82507600000000003</v>
      </c>
      <c r="S114" s="138">
        <v>0</v>
      </c>
      <c r="T114" s="138">
        <f>S114*H114</f>
        <v>0</v>
      </c>
      <c r="U114" s="329" t="s">
        <v>171</v>
      </c>
      <c r="V114" s="1">
        <f t="shared" si="0"/>
        <v>0</v>
      </c>
      <c r="AR114" s="140" t="s">
        <v>158</v>
      </c>
      <c r="AT114" s="140" t="s">
        <v>153</v>
      </c>
      <c r="AU114" s="140" t="s">
        <v>88</v>
      </c>
      <c r="AY114" s="18" t="s">
        <v>150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158</v>
      </c>
      <c r="BM114" s="140" t="s">
        <v>172</v>
      </c>
    </row>
    <row r="115" spans="2:65" s="1" customFormat="1" ht="11.25" x14ac:dyDescent="0.2">
      <c r="B115" s="33"/>
      <c r="D115" s="142" t="s">
        <v>160</v>
      </c>
      <c r="F115" s="143" t="s">
        <v>173</v>
      </c>
      <c r="I115" s="144"/>
      <c r="L115" s="33"/>
      <c r="M115" s="145"/>
      <c r="U115" s="330"/>
      <c r="V115" s="1" t="str">
        <f t="shared" si="0"/>
        <v/>
      </c>
      <c r="AT115" s="18" t="s">
        <v>160</v>
      </c>
      <c r="AU115" s="18" t="s">
        <v>88</v>
      </c>
    </row>
    <row r="116" spans="2:65" s="12" customFormat="1" ht="11.25" x14ac:dyDescent="0.2">
      <c r="B116" s="146"/>
      <c r="D116" s="147" t="s">
        <v>162</v>
      </c>
      <c r="E116" s="148" t="s">
        <v>19</v>
      </c>
      <c r="F116" s="149" t="s">
        <v>174</v>
      </c>
      <c r="H116" s="150">
        <v>6.95</v>
      </c>
      <c r="I116" s="151"/>
      <c r="L116" s="146"/>
      <c r="M116" s="152"/>
      <c r="U116" s="331"/>
      <c r="V116" s="1" t="str">
        <f t="shared" si="0"/>
        <v/>
      </c>
      <c r="AT116" s="148" t="s">
        <v>162</v>
      </c>
      <c r="AU116" s="148" t="s">
        <v>88</v>
      </c>
      <c r="AV116" s="12" t="s">
        <v>88</v>
      </c>
      <c r="AW116" s="12" t="s">
        <v>36</v>
      </c>
      <c r="AX116" s="12" t="s">
        <v>75</v>
      </c>
      <c r="AY116" s="148" t="s">
        <v>150</v>
      </c>
    </row>
    <row r="117" spans="2:65" s="12" customFormat="1" ht="11.25" x14ac:dyDescent="0.2">
      <c r="B117" s="146"/>
      <c r="D117" s="147" t="s">
        <v>162</v>
      </c>
      <c r="E117" s="148" t="s">
        <v>19</v>
      </c>
      <c r="F117" s="149" t="s">
        <v>175</v>
      </c>
      <c r="H117" s="150">
        <v>-1.728</v>
      </c>
      <c r="I117" s="151"/>
      <c r="L117" s="146"/>
      <c r="M117" s="152"/>
      <c r="U117" s="331"/>
      <c r="V117" s="1" t="str">
        <f t="shared" si="0"/>
        <v/>
      </c>
      <c r="AT117" s="148" t="s">
        <v>162</v>
      </c>
      <c r="AU117" s="148" t="s">
        <v>88</v>
      </c>
      <c r="AV117" s="12" t="s">
        <v>88</v>
      </c>
      <c r="AW117" s="12" t="s">
        <v>36</v>
      </c>
      <c r="AX117" s="12" t="s">
        <v>75</v>
      </c>
      <c r="AY117" s="148" t="s">
        <v>150</v>
      </c>
    </row>
    <row r="118" spans="2:65" s="13" customFormat="1" ht="11.25" x14ac:dyDescent="0.2">
      <c r="B118" s="153"/>
      <c r="D118" s="147" t="s">
        <v>162</v>
      </c>
      <c r="E118" s="154" t="s">
        <v>19</v>
      </c>
      <c r="F118" s="155" t="s">
        <v>167</v>
      </c>
      <c r="H118" s="156">
        <v>5.2220000000000004</v>
      </c>
      <c r="I118" s="157"/>
      <c r="L118" s="153"/>
      <c r="M118" s="158"/>
      <c r="U118" s="332"/>
      <c r="V118" s="1" t="str">
        <f t="shared" si="0"/>
        <v/>
      </c>
      <c r="AT118" s="154" t="s">
        <v>162</v>
      </c>
      <c r="AU118" s="154" t="s">
        <v>88</v>
      </c>
      <c r="AV118" s="13" t="s">
        <v>158</v>
      </c>
      <c r="AW118" s="13" t="s">
        <v>36</v>
      </c>
      <c r="AX118" s="13" t="s">
        <v>82</v>
      </c>
      <c r="AY118" s="154" t="s">
        <v>150</v>
      </c>
    </row>
    <row r="119" spans="2:65" s="1" customFormat="1" ht="16.5" customHeight="1" x14ac:dyDescent="0.2">
      <c r="B119" s="33"/>
      <c r="C119" s="129" t="s">
        <v>151</v>
      </c>
      <c r="D119" s="129" t="s">
        <v>153</v>
      </c>
      <c r="E119" s="130" t="s">
        <v>176</v>
      </c>
      <c r="F119" s="131" t="s">
        <v>177</v>
      </c>
      <c r="G119" s="132" t="s">
        <v>178</v>
      </c>
      <c r="H119" s="133">
        <v>1.1000000000000001</v>
      </c>
      <c r="I119" s="134"/>
      <c r="J119" s="135">
        <f>ROUND(I119*H119,2)</f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>O119*H119</f>
        <v>0</v>
      </c>
      <c r="Q119" s="138">
        <v>4.0000000000000001E-3</v>
      </c>
      <c r="R119" s="138">
        <f>Q119*H119</f>
        <v>4.4000000000000003E-3</v>
      </c>
      <c r="S119" s="138">
        <v>0</v>
      </c>
      <c r="T119" s="138">
        <f>S119*H119</f>
        <v>0</v>
      </c>
      <c r="U119" s="329" t="s">
        <v>19</v>
      </c>
      <c r="V119" s="1" t="str">
        <f t="shared" si="0"/>
        <v/>
      </c>
      <c r="AR119" s="140" t="s">
        <v>158</v>
      </c>
      <c r="AT119" s="140" t="s">
        <v>153</v>
      </c>
      <c r="AU119" s="140" t="s">
        <v>88</v>
      </c>
      <c r="AY119" s="18" t="s">
        <v>150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88</v>
      </c>
      <c r="BK119" s="141">
        <f>ROUND(I119*H119,2)</f>
        <v>0</v>
      </c>
      <c r="BL119" s="18" t="s">
        <v>158</v>
      </c>
      <c r="BM119" s="140" t="s">
        <v>179</v>
      </c>
    </row>
    <row r="120" spans="2:65" s="14" customFormat="1" ht="11.25" x14ac:dyDescent="0.2">
      <c r="B120" s="159"/>
      <c r="D120" s="147" t="s">
        <v>162</v>
      </c>
      <c r="E120" s="160" t="s">
        <v>19</v>
      </c>
      <c r="F120" s="161" t="s">
        <v>180</v>
      </c>
      <c r="H120" s="160" t="s">
        <v>19</v>
      </c>
      <c r="I120" s="162"/>
      <c r="L120" s="159"/>
      <c r="M120" s="163"/>
      <c r="U120" s="333"/>
      <c r="V120" s="1" t="str">
        <f t="shared" si="0"/>
        <v/>
      </c>
      <c r="AT120" s="160" t="s">
        <v>162</v>
      </c>
      <c r="AU120" s="160" t="s">
        <v>88</v>
      </c>
      <c r="AV120" s="14" t="s">
        <v>82</v>
      </c>
      <c r="AW120" s="14" t="s">
        <v>36</v>
      </c>
      <c r="AX120" s="14" t="s">
        <v>75</v>
      </c>
      <c r="AY120" s="160" t="s">
        <v>150</v>
      </c>
    </row>
    <row r="121" spans="2:65" s="12" customFormat="1" ht="11.25" x14ac:dyDescent="0.2">
      <c r="B121" s="146"/>
      <c r="D121" s="147" t="s">
        <v>162</v>
      </c>
      <c r="E121" s="148" t="s">
        <v>19</v>
      </c>
      <c r="F121" s="149" t="s">
        <v>181</v>
      </c>
      <c r="H121" s="150">
        <v>1.1000000000000001</v>
      </c>
      <c r="I121" s="151"/>
      <c r="L121" s="146"/>
      <c r="M121" s="152"/>
      <c r="U121" s="331"/>
      <c r="V121" s="1" t="str">
        <f t="shared" si="0"/>
        <v/>
      </c>
      <c r="AT121" s="148" t="s">
        <v>162</v>
      </c>
      <c r="AU121" s="148" t="s">
        <v>88</v>
      </c>
      <c r="AV121" s="12" t="s">
        <v>88</v>
      </c>
      <c r="AW121" s="12" t="s">
        <v>36</v>
      </c>
      <c r="AX121" s="12" t="s">
        <v>75</v>
      </c>
      <c r="AY121" s="148" t="s">
        <v>150</v>
      </c>
    </row>
    <row r="122" spans="2:65" s="13" customFormat="1" ht="11.25" x14ac:dyDescent="0.2">
      <c r="B122" s="153"/>
      <c r="D122" s="147" t="s">
        <v>162</v>
      </c>
      <c r="E122" s="154" t="s">
        <v>19</v>
      </c>
      <c r="F122" s="155" t="s">
        <v>167</v>
      </c>
      <c r="H122" s="156">
        <v>1.1000000000000001</v>
      </c>
      <c r="I122" s="157"/>
      <c r="L122" s="153"/>
      <c r="M122" s="158"/>
      <c r="U122" s="332"/>
      <c r="V122" s="1" t="str">
        <f t="shared" si="0"/>
        <v/>
      </c>
      <c r="AT122" s="154" t="s">
        <v>162</v>
      </c>
      <c r="AU122" s="154" t="s">
        <v>88</v>
      </c>
      <c r="AV122" s="13" t="s">
        <v>158</v>
      </c>
      <c r="AW122" s="13" t="s">
        <v>36</v>
      </c>
      <c r="AX122" s="13" t="s">
        <v>82</v>
      </c>
      <c r="AY122" s="154" t="s">
        <v>150</v>
      </c>
    </row>
    <row r="123" spans="2:65" s="1" customFormat="1" ht="16.5" customHeight="1" x14ac:dyDescent="0.2">
      <c r="B123" s="33"/>
      <c r="C123" s="129" t="s">
        <v>158</v>
      </c>
      <c r="D123" s="129" t="s">
        <v>153</v>
      </c>
      <c r="E123" s="130" t="s">
        <v>182</v>
      </c>
      <c r="F123" s="131" t="s">
        <v>183</v>
      </c>
      <c r="G123" s="132" t="s">
        <v>178</v>
      </c>
      <c r="H123" s="133">
        <v>1.2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4.0000000000000001E-3</v>
      </c>
      <c r="R123" s="138">
        <f>Q123*H123</f>
        <v>4.7999999999999996E-3</v>
      </c>
      <c r="S123" s="138">
        <v>0</v>
      </c>
      <c r="T123" s="138">
        <f>S123*H123</f>
        <v>0</v>
      </c>
      <c r="U123" s="329" t="s">
        <v>171</v>
      </c>
      <c r="V123" s="1">
        <f t="shared" si="0"/>
        <v>0</v>
      </c>
      <c r="AR123" s="140" t="s">
        <v>158</v>
      </c>
      <c r="AT123" s="140" t="s">
        <v>153</v>
      </c>
      <c r="AU123" s="140" t="s">
        <v>88</v>
      </c>
      <c r="AY123" s="18" t="s">
        <v>150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158</v>
      </c>
      <c r="BM123" s="140" t="s">
        <v>184</v>
      </c>
    </row>
    <row r="124" spans="2:65" s="14" customFormat="1" ht="11.25" x14ac:dyDescent="0.2">
      <c r="B124" s="159"/>
      <c r="D124" s="147" t="s">
        <v>162</v>
      </c>
      <c r="E124" s="160" t="s">
        <v>19</v>
      </c>
      <c r="F124" s="161" t="s">
        <v>180</v>
      </c>
      <c r="H124" s="160" t="s">
        <v>19</v>
      </c>
      <c r="I124" s="162"/>
      <c r="L124" s="159"/>
      <c r="M124" s="163"/>
      <c r="U124" s="333"/>
      <c r="V124" s="1" t="str">
        <f t="shared" si="0"/>
        <v/>
      </c>
      <c r="AT124" s="160" t="s">
        <v>162</v>
      </c>
      <c r="AU124" s="160" t="s">
        <v>88</v>
      </c>
      <c r="AV124" s="14" t="s">
        <v>82</v>
      </c>
      <c r="AW124" s="14" t="s">
        <v>36</v>
      </c>
      <c r="AX124" s="14" t="s">
        <v>75</v>
      </c>
      <c r="AY124" s="160" t="s">
        <v>150</v>
      </c>
    </row>
    <row r="125" spans="2:65" s="12" customFormat="1" ht="11.25" x14ac:dyDescent="0.2">
      <c r="B125" s="146"/>
      <c r="D125" s="147" t="s">
        <v>162</v>
      </c>
      <c r="E125" s="148" t="s">
        <v>19</v>
      </c>
      <c r="F125" s="149" t="s">
        <v>185</v>
      </c>
      <c r="H125" s="150">
        <v>1.2</v>
      </c>
      <c r="I125" s="151"/>
      <c r="L125" s="146"/>
      <c r="M125" s="152"/>
      <c r="U125" s="331"/>
      <c r="V125" s="1" t="str">
        <f t="shared" si="0"/>
        <v/>
      </c>
      <c r="AT125" s="148" t="s">
        <v>162</v>
      </c>
      <c r="AU125" s="148" t="s">
        <v>88</v>
      </c>
      <c r="AV125" s="12" t="s">
        <v>88</v>
      </c>
      <c r="AW125" s="12" t="s">
        <v>36</v>
      </c>
      <c r="AX125" s="12" t="s">
        <v>82</v>
      </c>
      <c r="AY125" s="148" t="s">
        <v>150</v>
      </c>
    </row>
    <row r="126" spans="2:65" s="13" customFormat="1" ht="11.25" x14ac:dyDescent="0.2">
      <c r="B126" s="153"/>
      <c r="D126" s="147" t="s">
        <v>162</v>
      </c>
      <c r="E126" s="154" t="s">
        <v>19</v>
      </c>
      <c r="F126" s="155" t="s">
        <v>167</v>
      </c>
      <c r="H126" s="156">
        <v>1.2</v>
      </c>
      <c r="I126" s="157"/>
      <c r="L126" s="153"/>
      <c r="M126" s="158"/>
      <c r="U126" s="332"/>
      <c r="V126" s="1" t="str">
        <f t="shared" si="0"/>
        <v/>
      </c>
      <c r="AT126" s="154" t="s">
        <v>162</v>
      </c>
      <c r="AU126" s="154" t="s">
        <v>88</v>
      </c>
      <c r="AV126" s="13" t="s">
        <v>158</v>
      </c>
      <c r="AW126" s="13" t="s">
        <v>36</v>
      </c>
      <c r="AX126" s="13" t="s">
        <v>75</v>
      </c>
      <c r="AY126" s="154" t="s">
        <v>150</v>
      </c>
    </row>
    <row r="127" spans="2:65" s="1" customFormat="1" ht="24.2" customHeight="1" x14ac:dyDescent="0.2">
      <c r="B127" s="33"/>
      <c r="C127" s="129" t="s">
        <v>186</v>
      </c>
      <c r="D127" s="129" t="s">
        <v>153</v>
      </c>
      <c r="E127" s="130" t="s">
        <v>187</v>
      </c>
      <c r="F127" s="131" t="s">
        <v>188</v>
      </c>
      <c r="G127" s="132" t="s">
        <v>170</v>
      </c>
      <c r="H127" s="133">
        <v>1.96</v>
      </c>
      <c r="I127" s="134"/>
      <c r="J127" s="135">
        <f>ROUND(I127*H127,2)</f>
        <v>0</v>
      </c>
      <c r="K127" s="131" t="s">
        <v>157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6.232E-2</v>
      </c>
      <c r="R127" s="138">
        <f>Q127*H127</f>
        <v>0.1221472</v>
      </c>
      <c r="S127" s="138">
        <v>0</v>
      </c>
      <c r="T127" s="138">
        <f>S127*H127</f>
        <v>0</v>
      </c>
      <c r="U127" s="329" t="s">
        <v>19</v>
      </c>
      <c r="V127" s="1" t="str">
        <f t="shared" si="0"/>
        <v/>
      </c>
      <c r="AR127" s="140" t="s">
        <v>158</v>
      </c>
      <c r="AT127" s="140" t="s">
        <v>153</v>
      </c>
      <c r="AU127" s="140" t="s">
        <v>88</v>
      </c>
      <c r="AY127" s="18" t="s">
        <v>150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158</v>
      </c>
      <c r="BM127" s="140" t="s">
        <v>189</v>
      </c>
    </row>
    <row r="128" spans="2:65" s="1" customFormat="1" ht="11.25" x14ac:dyDescent="0.2">
      <c r="B128" s="33"/>
      <c r="D128" s="142" t="s">
        <v>160</v>
      </c>
      <c r="F128" s="143" t="s">
        <v>190</v>
      </c>
      <c r="I128" s="144"/>
      <c r="L128" s="33"/>
      <c r="M128" s="145"/>
      <c r="U128" s="330"/>
      <c r="V128" s="1" t="str">
        <f t="shared" si="0"/>
        <v/>
      </c>
      <c r="AT128" s="18" t="s">
        <v>160</v>
      </c>
      <c r="AU128" s="18" t="s">
        <v>88</v>
      </c>
    </row>
    <row r="129" spans="2:65" s="12" customFormat="1" ht="11.25" x14ac:dyDescent="0.2">
      <c r="B129" s="146"/>
      <c r="D129" s="147" t="s">
        <v>162</v>
      </c>
      <c r="E129" s="148" t="s">
        <v>19</v>
      </c>
      <c r="F129" s="149" t="s">
        <v>191</v>
      </c>
      <c r="H129" s="150">
        <v>1.96</v>
      </c>
      <c r="I129" s="151"/>
      <c r="L129" s="146"/>
      <c r="M129" s="152"/>
      <c r="U129" s="331"/>
      <c r="V129" s="1" t="str">
        <f t="shared" si="0"/>
        <v/>
      </c>
      <c r="AT129" s="148" t="s">
        <v>162</v>
      </c>
      <c r="AU129" s="148" t="s">
        <v>88</v>
      </c>
      <c r="AV129" s="12" t="s">
        <v>88</v>
      </c>
      <c r="AW129" s="12" t="s">
        <v>36</v>
      </c>
      <c r="AX129" s="12" t="s">
        <v>75</v>
      </c>
      <c r="AY129" s="148" t="s">
        <v>150</v>
      </c>
    </row>
    <row r="130" spans="2:65" s="13" customFormat="1" ht="11.25" x14ac:dyDescent="0.2">
      <c r="B130" s="153"/>
      <c r="D130" s="147" t="s">
        <v>162</v>
      </c>
      <c r="E130" s="154" t="s">
        <v>19</v>
      </c>
      <c r="F130" s="155" t="s">
        <v>167</v>
      </c>
      <c r="H130" s="156">
        <v>1.96</v>
      </c>
      <c r="I130" s="157"/>
      <c r="L130" s="153"/>
      <c r="M130" s="158"/>
      <c r="U130" s="332"/>
      <c r="V130" s="1" t="str">
        <f t="shared" si="0"/>
        <v/>
      </c>
      <c r="AT130" s="154" t="s">
        <v>162</v>
      </c>
      <c r="AU130" s="154" t="s">
        <v>88</v>
      </c>
      <c r="AV130" s="13" t="s">
        <v>158</v>
      </c>
      <c r="AW130" s="13" t="s">
        <v>36</v>
      </c>
      <c r="AX130" s="13" t="s">
        <v>82</v>
      </c>
      <c r="AY130" s="154" t="s">
        <v>150</v>
      </c>
    </row>
    <row r="131" spans="2:65" s="1" customFormat="1" ht="24.2" customHeight="1" x14ac:dyDescent="0.2">
      <c r="B131" s="33"/>
      <c r="C131" s="129" t="s">
        <v>192</v>
      </c>
      <c r="D131" s="129" t="s">
        <v>153</v>
      </c>
      <c r="E131" s="130" t="s">
        <v>193</v>
      </c>
      <c r="F131" s="131" t="s">
        <v>194</v>
      </c>
      <c r="G131" s="132" t="s">
        <v>170</v>
      </c>
      <c r="H131" s="133">
        <v>1.591</v>
      </c>
      <c r="I131" s="134"/>
      <c r="J131" s="135">
        <f>ROUND(I131*H131,2)</f>
        <v>0</v>
      </c>
      <c r="K131" s="131" t="s">
        <v>157</v>
      </c>
      <c r="L131" s="33"/>
      <c r="M131" s="136" t="s">
        <v>19</v>
      </c>
      <c r="N131" s="137" t="s">
        <v>47</v>
      </c>
      <c r="P131" s="138">
        <f>O131*H131</f>
        <v>0</v>
      </c>
      <c r="Q131" s="138">
        <v>5.4600000000000003E-2</v>
      </c>
      <c r="R131" s="138">
        <f>Q131*H131</f>
        <v>8.6868600000000004E-2</v>
      </c>
      <c r="S131" s="138">
        <v>0</v>
      </c>
      <c r="T131" s="138">
        <f>S131*H131</f>
        <v>0</v>
      </c>
      <c r="U131" s="329" t="s">
        <v>19</v>
      </c>
      <c r="V131" s="1" t="str">
        <f t="shared" si="0"/>
        <v/>
      </c>
      <c r="AR131" s="140" t="s">
        <v>158</v>
      </c>
      <c r="AT131" s="140" t="s">
        <v>153</v>
      </c>
      <c r="AU131" s="140" t="s">
        <v>88</v>
      </c>
      <c r="AY131" s="18" t="s">
        <v>150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88</v>
      </c>
      <c r="BK131" s="141">
        <f>ROUND(I131*H131,2)</f>
        <v>0</v>
      </c>
      <c r="BL131" s="18" t="s">
        <v>158</v>
      </c>
      <c r="BM131" s="140" t="s">
        <v>195</v>
      </c>
    </row>
    <row r="132" spans="2:65" s="1" customFormat="1" ht="11.25" x14ac:dyDescent="0.2">
      <c r="B132" s="33"/>
      <c r="D132" s="142" t="s">
        <v>160</v>
      </c>
      <c r="F132" s="143" t="s">
        <v>196</v>
      </c>
      <c r="I132" s="144"/>
      <c r="L132" s="33"/>
      <c r="M132" s="145"/>
      <c r="U132" s="330"/>
      <c r="V132" s="1" t="str">
        <f t="shared" si="0"/>
        <v/>
      </c>
      <c r="AT132" s="18" t="s">
        <v>160</v>
      </c>
      <c r="AU132" s="18" t="s">
        <v>88</v>
      </c>
    </row>
    <row r="133" spans="2:65" s="14" customFormat="1" ht="11.25" x14ac:dyDescent="0.2">
      <c r="B133" s="159"/>
      <c r="D133" s="147" t="s">
        <v>162</v>
      </c>
      <c r="E133" s="160" t="s">
        <v>19</v>
      </c>
      <c r="F133" s="161" t="s">
        <v>197</v>
      </c>
      <c r="H133" s="160" t="s">
        <v>19</v>
      </c>
      <c r="I133" s="162"/>
      <c r="L133" s="159"/>
      <c r="M133" s="163"/>
      <c r="U133" s="333"/>
      <c r="V133" s="1" t="str">
        <f t="shared" si="0"/>
        <v/>
      </c>
      <c r="AT133" s="160" t="s">
        <v>162</v>
      </c>
      <c r="AU133" s="160" t="s">
        <v>88</v>
      </c>
      <c r="AV133" s="14" t="s">
        <v>82</v>
      </c>
      <c r="AW133" s="14" t="s">
        <v>36</v>
      </c>
      <c r="AX133" s="14" t="s">
        <v>75</v>
      </c>
      <c r="AY133" s="160" t="s">
        <v>150</v>
      </c>
    </row>
    <row r="134" spans="2:65" s="12" customFormat="1" ht="11.25" x14ac:dyDescent="0.2">
      <c r="B134" s="146"/>
      <c r="D134" s="147" t="s">
        <v>162</v>
      </c>
      <c r="E134" s="148" t="s">
        <v>19</v>
      </c>
      <c r="F134" s="149" t="s">
        <v>198</v>
      </c>
      <c r="H134" s="150">
        <v>1.591</v>
      </c>
      <c r="I134" s="151"/>
      <c r="L134" s="146"/>
      <c r="M134" s="152"/>
      <c r="U134" s="331"/>
      <c r="V134" s="1" t="str">
        <f t="shared" si="0"/>
        <v/>
      </c>
      <c r="AT134" s="148" t="s">
        <v>162</v>
      </c>
      <c r="AU134" s="148" t="s">
        <v>88</v>
      </c>
      <c r="AV134" s="12" t="s">
        <v>88</v>
      </c>
      <c r="AW134" s="12" t="s">
        <v>36</v>
      </c>
      <c r="AX134" s="12" t="s">
        <v>75</v>
      </c>
      <c r="AY134" s="148" t="s">
        <v>150</v>
      </c>
    </row>
    <row r="135" spans="2:65" s="13" customFormat="1" ht="11.25" x14ac:dyDescent="0.2">
      <c r="B135" s="153"/>
      <c r="D135" s="147" t="s">
        <v>162</v>
      </c>
      <c r="E135" s="154" t="s">
        <v>19</v>
      </c>
      <c r="F135" s="155" t="s">
        <v>167</v>
      </c>
      <c r="H135" s="156">
        <v>1.591</v>
      </c>
      <c r="I135" s="157"/>
      <c r="L135" s="153"/>
      <c r="M135" s="158"/>
      <c r="U135" s="332"/>
      <c r="V135" s="1" t="str">
        <f t="shared" si="0"/>
        <v/>
      </c>
      <c r="AT135" s="154" t="s">
        <v>162</v>
      </c>
      <c r="AU135" s="154" t="s">
        <v>88</v>
      </c>
      <c r="AV135" s="13" t="s">
        <v>158</v>
      </c>
      <c r="AW135" s="13" t="s">
        <v>36</v>
      </c>
      <c r="AX135" s="13" t="s">
        <v>82</v>
      </c>
      <c r="AY135" s="154" t="s">
        <v>150</v>
      </c>
    </row>
    <row r="136" spans="2:65" s="11" customFormat="1" ht="22.9" customHeight="1" x14ac:dyDescent="0.2">
      <c r="B136" s="117"/>
      <c r="D136" s="118" t="s">
        <v>74</v>
      </c>
      <c r="E136" s="127" t="s">
        <v>192</v>
      </c>
      <c r="F136" s="127" t="s">
        <v>199</v>
      </c>
      <c r="I136" s="120"/>
      <c r="J136" s="128">
        <f>BK136</f>
        <v>0</v>
      </c>
      <c r="L136" s="117"/>
      <c r="M136" s="122"/>
      <c r="P136" s="123">
        <f>SUM(P137:P238)</f>
        <v>0</v>
      </c>
      <c r="R136" s="123">
        <f>SUM(R137:R238)</f>
        <v>6.7556479600000001</v>
      </c>
      <c r="T136" s="123">
        <f>SUM(T137:T238)</f>
        <v>0.39550377000000003</v>
      </c>
      <c r="U136" s="328"/>
      <c r="V136" s="1" t="str">
        <f t="shared" si="0"/>
        <v/>
      </c>
      <c r="AR136" s="118" t="s">
        <v>82</v>
      </c>
      <c r="AT136" s="125" t="s">
        <v>74</v>
      </c>
      <c r="AU136" s="125" t="s">
        <v>82</v>
      </c>
      <c r="AY136" s="118" t="s">
        <v>150</v>
      </c>
      <c r="BK136" s="126">
        <f>SUM(BK137:BK238)</f>
        <v>0</v>
      </c>
    </row>
    <row r="137" spans="2:65" s="1" customFormat="1" ht="16.5" customHeight="1" x14ac:dyDescent="0.2">
      <c r="B137" s="33"/>
      <c r="C137" s="129" t="s">
        <v>200</v>
      </c>
      <c r="D137" s="129" t="s">
        <v>153</v>
      </c>
      <c r="E137" s="130" t="s">
        <v>201</v>
      </c>
      <c r="F137" s="131" t="s">
        <v>202</v>
      </c>
      <c r="G137" s="132" t="s">
        <v>170</v>
      </c>
      <c r="H137" s="133">
        <v>89.48</v>
      </c>
      <c r="I137" s="134"/>
      <c r="J137" s="135">
        <f>ROUND(I137*H137,2)</f>
        <v>0</v>
      </c>
      <c r="K137" s="131" t="s">
        <v>157</v>
      </c>
      <c r="L137" s="33"/>
      <c r="M137" s="136" t="s">
        <v>19</v>
      </c>
      <c r="N137" s="137" t="s">
        <v>47</v>
      </c>
      <c r="P137" s="138">
        <f>O137*H137</f>
        <v>0</v>
      </c>
      <c r="Q137" s="138">
        <v>6.0000000000000002E-5</v>
      </c>
      <c r="R137" s="138">
        <f>Q137*H137</f>
        <v>5.3688E-3</v>
      </c>
      <c r="S137" s="138">
        <v>6.0000000000000002E-5</v>
      </c>
      <c r="T137" s="138">
        <f>S137*H137</f>
        <v>5.3688E-3</v>
      </c>
      <c r="U137" s="329" t="s">
        <v>19</v>
      </c>
      <c r="V137" s="1" t="str">
        <f t="shared" si="0"/>
        <v/>
      </c>
      <c r="AR137" s="140" t="s">
        <v>158</v>
      </c>
      <c r="AT137" s="140" t="s">
        <v>153</v>
      </c>
      <c r="AU137" s="140" t="s">
        <v>88</v>
      </c>
      <c r="AY137" s="18" t="s">
        <v>150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88</v>
      </c>
      <c r="BK137" s="141">
        <f>ROUND(I137*H137,2)</f>
        <v>0</v>
      </c>
      <c r="BL137" s="18" t="s">
        <v>158</v>
      </c>
      <c r="BM137" s="140" t="s">
        <v>203</v>
      </c>
    </row>
    <row r="138" spans="2:65" s="1" customFormat="1" ht="11.25" x14ac:dyDescent="0.2">
      <c r="B138" s="33"/>
      <c r="D138" s="142" t="s">
        <v>160</v>
      </c>
      <c r="F138" s="143" t="s">
        <v>204</v>
      </c>
      <c r="I138" s="144"/>
      <c r="L138" s="33"/>
      <c r="M138" s="145"/>
      <c r="U138" s="330"/>
      <c r="V138" s="1" t="str">
        <f t="shared" si="0"/>
        <v/>
      </c>
      <c r="AT138" s="18" t="s">
        <v>160</v>
      </c>
      <c r="AU138" s="18" t="s">
        <v>88</v>
      </c>
    </row>
    <row r="139" spans="2:65" s="1" customFormat="1" ht="24.2" customHeight="1" x14ac:dyDescent="0.2">
      <c r="B139" s="33"/>
      <c r="C139" s="129" t="s">
        <v>205</v>
      </c>
      <c r="D139" s="129" t="s">
        <v>153</v>
      </c>
      <c r="E139" s="130" t="s">
        <v>206</v>
      </c>
      <c r="F139" s="131" t="s">
        <v>207</v>
      </c>
      <c r="G139" s="132" t="s">
        <v>170</v>
      </c>
      <c r="H139" s="133">
        <v>19.497</v>
      </c>
      <c r="I139" s="134"/>
      <c r="J139" s="135">
        <f>ROUND(I139*H139,2)</f>
        <v>0</v>
      </c>
      <c r="K139" s="131" t="s">
        <v>157</v>
      </c>
      <c r="L139" s="33"/>
      <c r="M139" s="136" t="s">
        <v>19</v>
      </c>
      <c r="N139" s="137" t="s">
        <v>47</v>
      </c>
      <c r="P139" s="138">
        <f>O139*H139</f>
        <v>0</v>
      </c>
      <c r="Q139" s="138">
        <v>1.9290000000000002E-2</v>
      </c>
      <c r="R139" s="138">
        <f>Q139*H139</f>
        <v>0.37609713</v>
      </c>
      <c r="S139" s="138">
        <v>0.02</v>
      </c>
      <c r="T139" s="138">
        <f>S139*H139</f>
        <v>0.38994000000000001</v>
      </c>
      <c r="U139" s="329" t="s">
        <v>19</v>
      </c>
      <c r="V139" s="1" t="str">
        <f t="shared" si="0"/>
        <v/>
      </c>
      <c r="AR139" s="140" t="s">
        <v>158</v>
      </c>
      <c r="AT139" s="140" t="s">
        <v>153</v>
      </c>
      <c r="AU139" s="140" t="s">
        <v>88</v>
      </c>
      <c r="AY139" s="18" t="s">
        <v>150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88</v>
      </c>
      <c r="BK139" s="141">
        <f>ROUND(I139*H139,2)</f>
        <v>0</v>
      </c>
      <c r="BL139" s="18" t="s">
        <v>158</v>
      </c>
      <c r="BM139" s="140" t="s">
        <v>208</v>
      </c>
    </row>
    <row r="140" spans="2:65" s="1" customFormat="1" ht="11.25" x14ac:dyDescent="0.2">
      <c r="B140" s="33"/>
      <c r="D140" s="142" t="s">
        <v>160</v>
      </c>
      <c r="F140" s="143" t="s">
        <v>209</v>
      </c>
      <c r="I140" s="144"/>
      <c r="L140" s="33"/>
      <c r="M140" s="145"/>
      <c r="U140" s="330"/>
      <c r="V140" s="1" t="str">
        <f t="shared" si="0"/>
        <v/>
      </c>
      <c r="AT140" s="18" t="s">
        <v>160</v>
      </c>
      <c r="AU140" s="18" t="s">
        <v>88</v>
      </c>
    </row>
    <row r="141" spans="2:65" s="14" customFormat="1" ht="11.25" x14ac:dyDescent="0.2">
      <c r="B141" s="159"/>
      <c r="D141" s="147" t="s">
        <v>162</v>
      </c>
      <c r="E141" s="160" t="s">
        <v>19</v>
      </c>
      <c r="F141" s="161" t="s">
        <v>210</v>
      </c>
      <c r="H141" s="160" t="s">
        <v>19</v>
      </c>
      <c r="I141" s="162"/>
      <c r="L141" s="159"/>
      <c r="M141" s="163"/>
      <c r="U141" s="333"/>
      <c r="V141" s="1" t="str">
        <f t="shared" si="0"/>
        <v/>
      </c>
      <c r="AT141" s="160" t="s">
        <v>162</v>
      </c>
      <c r="AU141" s="160" t="s">
        <v>88</v>
      </c>
      <c r="AV141" s="14" t="s">
        <v>82</v>
      </c>
      <c r="AW141" s="14" t="s">
        <v>36</v>
      </c>
      <c r="AX141" s="14" t="s">
        <v>75</v>
      </c>
      <c r="AY141" s="160" t="s">
        <v>150</v>
      </c>
    </row>
    <row r="142" spans="2:65" s="12" customFormat="1" ht="11.25" x14ac:dyDescent="0.2">
      <c r="B142" s="146"/>
      <c r="D142" s="147" t="s">
        <v>162</v>
      </c>
      <c r="E142" s="148" t="s">
        <v>19</v>
      </c>
      <c r="F142" s="149" t="s">
        <v>211</v>
      </c>
      <c r="H142" s="150">
        <v>12.433999999999999</v>
      </c>
      <c r="I142" s="151"/>
      <c r="L142" s="146"/>
      <c r="M142" s="152"/>
      <c r="U142" s="331"/>
      <c r="V142" s="1" t="str">
        <f t="shared" si="0"/>
        <v/>
      </c>
      <c r="AT142" s="148" t="s">
        <v>162</v>
      </c>
      <c r="AU142" s="148" t="s">
        <v>88</v>
      </c>
      <c r="AV142" s="12" t="s">
        <v>88</v>
      </c>
      <c r="AW142" s="12" t="s">
        <v>36</v>
      </c>
      <c r="AX142" s="12" t="s">
        <v>75</v>
      </c>
      <c r="AY142" s="148" t="s">
        <v>150</v>
      </c>
    </row>
    <row r="143" spans="2:65" s="12" customFormat="1" ht="11.25" x14ac:dyDescent="0.2">
      <c r="B143" s="146"/>
      <c r="D143" s="147" t="s">
        <v>162</v>
      </c>
      <c r="E143" s="148" t="s">
        <v>19</v>
      </c>
      <c r="F143" s="149" t="s">
        <v>212</v>
      </c>
      <c r="H143" s="150">
        <v>4.7279999999999998</v>
      </c>
      <c r="I143" s="151"/>
      <c r="L143" s="146"/>
      <c r="M143" s="152"/>
      <c r="U143" s="331"/>
      <c r="V143" s="1" t="str">
        <f t="shared" si="0"/>
        <v/>
      </c>
      <c r="AT143" s="148" t="s">
        <v>162</v>
      </c>
      <c r="AU143" s="148" t="s">
        <v>88</v>
      </c>
      <c r="AV143" s="12" t="s">
        <v>88</v>
      </c>
      <c r="AW143" s="12" t="s">
        <v>36</v>
      </c>
      <c r="AX143" s="12" t="s">
        <v>75</v>
      </c>
      <c r="AY143" s="148" t="s">
        <v>150</v>
      </c>
    </row>
    <row r="144" spans="2:65" s="12" customFormat="1" ht="11.25" x14ac:dyDescent="0.2">
      <c r="B144" s="146"/>
      <c r="D144" s="147" t="s">
        <v>162</v>
      </c>
      <c r="E144" s="148" t="s">
        <v>19</v>
      </c>
      <c r="F144" s="149" t="s">
        <v>213</v>
      </c>
      <c r="H144" s="150">
        <v>2.335</v>
      </c>
      <c r="I144" s="151"/>
      <c r="L144" s="146"/>
      <c r="M144" s="152"/>
      <c r="U144" s="331"/>
      <c r="V144" s="1" t="str">
        <f t="shared" si="0"/>
        <v/>
      </c>
      <c r="AT144" s="148" t="s">
        <v>162</v>
      </c>
      <c r="AU144" s="148" t="s">
        <v>88</v>
      </c>
      <c r="AV144" s="12" t="s">
        <v>88</v>
      </c>
      <c r="AW144" s="12" t="s">
        <v>36</v>
      </c>
      <c r="AX144" s="12" t="s">
        <v>75</v>
      </c>
      <c r="AY144" s="148" t="s">
        <v>150</v>
      </c>
    </row>
    <row r="145" spans="2:65" s="13" customFormat="1" ht="11.25" x14ac:dyDescent="0.2">
      <c r="B145" s="153"/>
      <c r="D145" s="147" t="s">
        <v>162</v>
      </c>
      <c r="E145" s="154" t="s">
        <v>19</v>
      </c>
      <c r="F145" s="155" t="s">
        <v>167</v>
      </c>
      <c r="H145" s="156">
        <v>19.497</v>
      </c>
      <c r="I145" s="157"/>
      <c r="L145" s="153"/>
      <c r="M145" s="158"/>
      <c r="U145" s="332"/>
      <c r="V145" s="1" t="str">
        <f t="shared" si="0"/>
        <v/>
      </c>
      <c r="AT145" s="154" t="s">
        <v>162</v>
      </c>
      <c r="AU145" s="154" t="s">
        <v>88</v>
      </c>
      <c r="AV145" s="13" t="s">
        <v>158</v>
      </c>
      <c r="AW145" s="13" t="s">
        <v>36</v>
      </c>
      <c r="AX145" s="13" t="s">
        <v>82</v>
      </c>
      <c r="AY145" s="154" t="s">
        <v>150</v>
      </c>
    </row>
    <row r="146" spans="2:65" s="1" customFormat="1" ht="24.2" customHeight="1" x14ac:dyDescent="0.2">
      <c r="B146" s="33"/>
      <c r="C146" s="129" t="s">
        <v>214</v>
      </c>
      <c r="D146" s="129" t="s">
        <v>153</v>
      </c>
      <c r="E146" s="130" t="s">
        <v>215</v>
      </c>
      <c r="F146" s="131" t="s">
        <v>216</v>
      </c>
      <c r="G146" s="132" t="s">
        <v>170</v>
      </c>
      <c r="H146" s="133">
        <v>19.497</v>
      </c>
      <c r="I146" s="134"/>
      <c r="J146" s="135">
        <f>ROUND(I146*H146,2)</f>
        <v>0</v>
      </c>
      <c r="K146" s="131" t="s">
        <v>157</v>
      </c>
      <c r="L146" s="33"/>
      <c r="M146" s="136" t="s">
        <v>19</v>
      </c>
      <c r="N146" s="137" t="s">
        <v>47</v>
      </c>
      <c r="P146" s="138">
        <f>O146*H146</f>
        <v>0</v>
      </c>
      <c r="Q146" s="138">
        <v>0</v>
      </c>
      <c r="R146" s="138">
        <f>Q146*H146</f>
        <v>0</v>
      </c>
      <c r="S146" s="138">
        <v>1.0000000000000001E-5</v>
      </c>
      <c r="T146" s="138">
        <f>S146*H146</f>
        <v>1.9497000000000001E-4</v>
      </c>
      <c r="U146" s="329" t="s">
        <v>19</v>
      </c>
      <c r="V146" s="1" t="str">
        <f t="shared" si="0"/>
        <v/>
      </c>
      <c r="AR146" s="140" t="s">
        <v>158</v>
      </c>
      <c r="AT146" s="140" t="s">
        <v>153</v>
      </c>
      <c r="AU146" s="140" t="s">
        <v>88</v>
      </c>
      <c r="AY146" s="18" t="s">
        <v>150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88</v>
      </c>
      <c r="BK146" s="141">
        <f>ROUND(I146*H146,2)</f>
        <v>0</v>
      </c>
      <c r="BL146" s="18" t="s">
        <v>158</v>
      </c>
      <c r="BM146" s="140" t="s">
        <v>217</v>
      </c>
    </row>
    <row r="147" spans="2:65" s="1" customFormat="1" ht="11.25" x14ac:dyDescent="0.2">
      <c r="B147" s="33"/>
      <c r="D147" s="142" t="s">
        <v>160</v>
      </c>
      <c r="F147" s="143" t="s">
        <v>218</v>
      </c>
      <c r="I147" s="144"/>
      <c r="L147" s="33"/>
      <c r="M147" s="145"/>
      <c r="U147" s="330"/>
      <c r="V147" s="1" t="str">
        <f t="shared" si="0"/>
        <v/>
      </c>
      <c r="AT147" s="18" t="s">
        <v>160</v>
      </c>
      <c r="AU147" s="18" t="s">
        <v>88</v>
      </c>
    </row>
    <row r="148" spans="2:65" s="1" customFormat="1" ht="16.5" customHeight="1" x14ac:dyDescent="0.2">
      <c r="B148" s="33"/>
      <c r="C148" s="129" t="s">
        <v>219</v>
      </c>
      <c r="D148" s="129" t="s">
        <v>153</v>
      </c>
      <c r="E148" s="130" t="s">
        <v>220</v>
      </c>
      <c r="F148" s="131" t="s">
        <v>221</v>
      </c>
      <c r="G148" s="132" t="s">
        <v>170</v>
      </c>
      <c r="H148" s="133">
        <v>79.61</v>
      </c>
      <c r="I148" s="134"/>
      <c r="J148" s="135">
        <f>ROUND(I148*H148,2)</f>
        <v>0</v>
      </c>
      <c r="K148" s="131" t="s">
        <v>157</v>
      </c>
      <c r="L148" s="33"/>
      <c r="M148" s="136" t="s">
        <v>19</v>
      </c>
      <c r="N148" s="137" t="s">
        <v>47</v>
      </c>
      <c r="P148" s="138">
        <f>O148*H148</f>
        <v>0</v>
      </c>
      <c r="Q148" s="138">
        <v>2.5999999999999998E-4</v>
      </c>
      <c r="R148" s="138">
        <f>Q148*H148</f>
        <v>2.0698599999999998E-2</v>
      </c>
      <c r="S148" s="138">
        <v>0</v>
      </c>
      <c r="T148" s="138">
        <f>S148*H148</f>
        <v>0</v>
      </c>
      <c r="U148" s="329" t="s">
        <v>19</v>
      </c>
      <c r="V148" s="1" t="str">
        <f t="shared" si="0"/>
        <v/>
      </c>
      <c r="AR148" s="140" t="s">
        <v>158</v>
      </c>
      <c r="AT148" s="140" t="s">
        <v>153</v>
      </c>
      <c r="AU148" s="140" t="s">
        <v>88</v>
      </c>
      <c r="AY148" s="18" t="s">
        <v>150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88</v>
      </c>
      <c r="BK148" s="141">
        <f>ROUND(I148*H148,2)</f>
        <v>0</v>
      </c>
      <c r="BL148" s="18" t="s">
        <v>158</v>
      </c>
      <c r="BM148" s="140" t="s">
        <v>222</v>
      </c>
    </row>
    <row r="149" spans="2:65" s="1" customFormat="1" ht="11.25" x14ac:dyDescent="0.2">
      <c r="B149" s="33"/>
      <c r="D149" s="142" t="s">
        <v>160</v>
      </c>
      <c r="F149" s="143" t="s">
        <v>223</v>
      </c>
      <c r="I149" s="144"/>
      <c r="L149" s="33"/>
      <c r="M149" s="145"/>
      <c r="U149" s="330"/>
      <c r="V149" s="1" t="str">
        <f t="shared" si="0"/>
        <v/>
      </c>
      <c r="AT149" s="18" t="s">
        <v>160</v>
      </c>
      <c r="AU149" s="18" t="s">
        <v>88</v>
      </c>
    </row>
    <row r="150" spans="2:65" s="1" customFormat="1" ht="24.2" customHeight="1" x14ac:dyDescent="0.2">
      <c r="B150" s="33"/>
      <c r="C150" s="129" t="s">
        <v>224</v>
      </c>
      <c r="D150" s="129" t="s">
        <v>153</v>
      </c>
      <c r="E150" s="130" t="s">
        <v>225</v>
      </c>
      <c r="F150" s="131" t="s">
        <v>226</v>
      </c>
      <c r="G150" s="132" t="s">
        <v>170</v>
      </c>
      <c r="H150" s="133">
        <v>79.61</v>
      </c>
      <c r="I150" s="134"/>
      <c r="J150" s="135">
        <f>ROUND(I150*H150,2)</f>
        <v>0</v>
      </c>
      <c r="K150" s="131" t="s">
        <v>157</v>
      </c>
      <c r="L150" s="33"/>
      <c r="M150" s="136" t="s">
        <v>19</v>
      </c>
      <c r="N150" s="137" t="s">
        <v>47</v>
      </c>
      <c r="P150" s="138">
        <f>O150*H150</f>
        <v>0</v>
      </c>
      <c r="Q150" s="138">
        <v>9.1999999999999998E-3</v>
      </c>
      <c r="R150" s="138">
        <f>Q150*H150</f>
        <v>0.73241199999999995</v>
      </c>
      <c r="S150" s="138">
        <v>0</v>
      </c>
      <c r="T150" s="138">
        <f>S150*H150</f>
        <v>0</v>
      </c>
      <c r="U150" s="329" t="s">
        <v>19</v>
      </c>
      <c r="V150" s="1" t="str">
        <f t="shared" si="0"/>
        <v/>
      </c>
      <c r="AR150" s="140" t="s">
        <v>158</v>
      </c>
      <c r="AT150" s="140" t="s">
        <v>153</v>
      </c>
      <c r="AU150" s="140" t="s">
        <v>88</v>
      </c>
      <c r="AY150" s="18" t="s">
        <v>150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88</v>
      </c>
      <c r="BK150" s="141">
        <f>ROUND(I150*H150,2)</f>
        <v>0</v>
      </c>
      <c r="BL150" s="18" t="s">
        <v>158</v>
      </c>
      <c r="BM150" s="140" t="s">
        <v>227</v>
      </c>
    </row>
    <row r="151" spans="2:65" s="1" customFormat="1" ht="11.25" x14ac:dyDescent="0.2">
      <c r="B151" s="33"/>
      <c r="D151" s="142" t="s">
        <v>160</v>
      </c>
      <c r="F151" s="143" t="s">
        <v>228</v>
      </c>
      <c r="I151" s="144"/>
      <c r="L151" s="33"/>
      <c r="M151" s="145"/>
      <c r="U151" s="330"/>
      <c r="V151" s="1" t="str">
        <f t="shared" si="0"/>
        <v/>
      </c>
      <c r="AT151" s="18" t="s">
        <v>160</v>
      </c>
      <c r="AU151" s="18" t="s">
        <v>88</v>
      </c>
    </row>
    <row r="152" spans="2:65" s="1" customFormat="1" ht="19.5" x14ac:dyDescent="0.2">
      <c r="B152" s="33"/>
      <c r="D152" s="147" t="s">
        <v>229</v>
      </c>
      <c r="F152" s="164" t="s">
        <v>230</v>
      </c>
      <c r="I152" s="144"/>
      <c r="L152" s="33"/>
      <c r="M152" s="145"/>
      <c r="U152" s="330"/>
      <c r="V152" s="1" t="str">
        <f t="shared" si="0"/>
        <v/>
      </c>
      <c r="AT152" s="18" t="s">
        <v>229</v>
      </c>
      <c r="AU152" s="18" t="s">
        <v>88</v>
      </c>
    </row>
    <row r="153" spans="2:65" s="12" customFormat="1" ht="11.25" x14ac:dyDescent="0.2">
      <c r="B153" s="146"/>
      <c r="D153" s="147" t="s">
        <v>162</v>
      </c>
      <c r="E153" s="148" t="s">
        <v>19</v>
      </c>
      <c r="F153" s="149" t="s">
        <v>231</v>
      </c>
      <c r="H153" s="150">
        <v>79.61</v>
      </c>
      <c r="I153" s="151"/>
      <c r="L153" s="146"/>
      <c r="M153" s="152"/>
      <c r="U153" s="331"/>
      <c r="V153" s="1" t="str">
        <f t="shared" si="0"/>
        <v/>
      </c>
      <c r="AT153" s="148" t="s">
        <v>162</v>
      </c>
      <c r="AU153" s="148" t="s">
        <v>88</v>
      </c>
      <c r="AV153" s="12" t="s">
        <v>88</v>
      </c>
      <c r="AW153" s="12" t="s">
        <v>36</v>
      </c>
      <c r="AX153" s="12" t="s">
        <v>75</v>
      </c>
      <c r="AY153" s="148" t="s">
        <v>150</v>
      </c>
    </row>
    <row r="154" spans="2:65" s="13" customFormat="1" ht="11.25" x14ac:dyDescent="0.2">
      <c r="B154" s="153"/>
      <c r="D154" s="147" t="s">
        <v>162</v>
      </c>
      <c r="E154" s="154" t="s">
        <v>19</v>
      </c>
      <c r="F154" s="155" t="s">
        <v>167</v>
      </c>
      <c r="H154" s="156">
        <v>79.61</v>
      </c>
      <c r="I154" s="157"/>
      <c r="L154" s="153"/>
      <c r="M154" s="158"/>
      <c r="U154" s="332"/>
      <c r="V154" s="1" t="str">
        <f t="shared" si="0"/>
        <v/>
      </c>
      <c r="AT154" s="154" t="s">
        <v>162</v>
      </c>
      <c r="AU154" s="154" t="s">
        <v>88</v>
      </c>
      <c r="AV154" s="13" t="s">
        <v>158</v>
      </c>
      <c r="AW154" s="13" t="s">
        <v>36</v>
      </c>
      <c r="AX154" s="13" t="s">
        <v>82</v>
      </c>
      <c r="AY154" s="154" t="s">
        <v>150</v>
      </c>
    </row>
    <row r="155" spans="2:65" s="1" customFormat="1" ht="24.2" customHeight="1" x14ac:dyDescent="0.2">
      <c r="B155" s="33"/>
      <c r="C155" s="129" t="s">
        <v>8</v>
      </c>
      <c r="D155" s="129" t="s">
        <v>153</v>
      </c>
      <c r="E155" s="130" t="s">
        <v>232</v>
      </c>
      <c r="F155" s="131" t="s">
        <v>233</v>
      </c>
      <c r="G155" s="132" t="s">
        <v>170</v>
      </c>
      <c r="H155" s="133">
        <v>6.53</v>
      </c>
      <c r="I155" s="134"/>
      <c r="J155" s="135">
        <f>ROUND(I155*H155,2)</f>
        <v>0</v>
      </c>
      <c r="K155" s="131" t="s">
        <v>157</v>
      </c>
      <c r="L155" s="33"/>
      <c r="M155" s="136" t="s">
        <v>19</v>
      </c>
      <c r="N155" s="137" t="s">
        <v>47</v>
      </c>
      <c r="P155" s="138">
        <f>O155*H155</f>
        <v>0</v>
      </c>
      <c r="Q155" s="138">
        <v>3.9100000000000003E-3</v>
      </c>
      <c r="R155" s="138">
        <f>Q155*H155</f>
        <v>2.5532300000000004E-2</v>
      </c>
      <c r="S155" s="138">
        <v>0</v>
      </c>
      <c r="T155" s="138">
        <f>S155*H155</f>
        <v>0</v>
      </c>
      <c r="U155" s="329" t="s">
        <v>171</v>
      </c>
      <c r="V155" s="1">
        <f t="shared" si="0"/>
        <v>0</v>
      </c>
      <c r="AR155" s="140" t="s">
        <v>158</v>
      </c>
      <c r="AT155" s="140" t="s">
        <v>153</v>
      </c>
      <c r="AU155" s="140" t="s">
        <v>88</v>
      </c>
      <c r="AY155" s="18" t="s">
        <v>150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88</v>
      </c>
      <c r="BK155" s="141">
        <f>ROUND(I155*H155,2)</f>
        <v>0</v>
      </c>
      <c r="BL155" s="18" t="s">
        <v>158</v>
      </c>
      <c r="BM155" s="140" t="s">
        <v>234</v>
      </c>
    </row>
    <row r="156" spans="2:65" s="1" customFormat="1" ht="11.25" x14ac:dyDescent="0.2">
      <c r="B156" s="33"/>
      <c r="D156" s="142" t="s">
        <v>160</v>
      </c>
      <c r="F156" s="143" t="s">
        <v>235</v>
      </c>
      <c r="I156" s="144"/>
      <c r="L156" s="33"/>
      <c r="M156" s="145"/>
      <c r="U156" s="330"/>
      <c r="V156" s="1" t="str">
        <f t="shared" si="0"/>
        <v/>
      </c>
      <c r="AT156" s="18" t="s">
        <v>160</v>
      </c>
      <c r="AU156" s="18" t="s">
        <v>88</v>
      </c>
    </row>
    <row r="157" spans="2:65" s="12" customFormat="1" ht="11.25" x14ac:dyDescent="0.2">
      <c r="B157" s="146"/>
      <c r="D157" s="147" t="s">
        <v>162</v>
      </c>
      <c r="E157" s="148" t="s">
        <v>19</v>
      </c>
      <c r="F157" s="149" t="s">
        <v>236</v>
      </c>
      <c r="H157" s="150">
        <v>6.53</v>
      </c>
      <c r="I157" s="151"/>
      <c r="L157" s="146"/>
      <c r="M157" s="152"/>
      <c r="U157" s="331"/>
      <c r="V157" s="1" t="str">
        <f t="shared" si="0"/>
        <v/>
      </c>
      <c r="AT157" s="148" t="s">
        <v>162</v>
      </c>
      <c r="AU157" s="148" t="s">
        <v>88</v>
      </c>
      <c r="AV157" s="12" t="s">
        <v>88</v>
      </c>
      <c r="AW157" s="12" t="s">
        <v>36</v>
      </c>
      <c r="AX157" s="12" t="s">
        <v>75</v>
      </c>
      <c r="AY157" s="148" t="s">
        <v>150</v>
      </c>
    </row>
    <row r="158" spans="2:65" s="13" customFormat="1" ht="11.25" x14ac:dyDescent="0.2">
      <c r="B158" s="153"/>
      <c r="D158" s="147" t="s">
        <v>162</v>
      </c>
      <c r="E158" s="154" t="s">
        <v>19</v>
      </c>
      <c r="F158" s="155" t="s">
        <v>167</v>
      </c>
      <c r="H158" s="156">
        <v>6.53</v>
      </c>
      <c r="I158" s="157"/>
      <c r="L158" s="153"/>
      <c r="M158" s="158"/>
      <c r="U158" s="332"/>
      <c r="V158" s="1" t="str">
        <f t="shared" si="0"/>
        <v/>
      </c>
      <c r="AT158" s="154" t="s">
        <v>162</v>
      </c>
      <c r="AU158" s="154" t="s">
        <v>88</v>
      </c>
      <c r="AV158" s="13" t="s">
        <v>158</v>
      </c>
      <c r="AW158" s="13" t="s">
        <v>36</v>
      </c>
      <c r="AX158" s="13" t="s">
        <v>82</v>
      </c>
      <c r="AY158" s="154" t="s">
        <v>150</v>
      </c>
    </row>
    <row r="159" spans="2:65" s="1" customFormat="1" ht="16.5" customHeight="1" x14ac:dyDescent="0.2">
      <c r="B159" s="33"/>
      <c r="C159" s="129" t="s">
        <v>237</v>
      </c>
      <c r="D159" s="129" t="s">
        <v>153</v>
      </c>
      <c r="E159" s="130" t="s">
        <v>238</v>
      </c>
      <c r="F159" s="131" t="s">
        <v>239</v>
      </c>
      <c r="G159" s="132" t="s">
        <v>170</v>
      </c>
      <c r="H159" s="133">
        <v>3.4</v>
      </c>
      <c r="I159" s="134"/>
      <c r="J159" s="135">
        <f>ROUND(I159*H159,2)</f>
        <v>0</v>
      </c>
      <c r="K159" s="131" t="s">
        <v>157</v>
      </c>
      <c r="L159" s="33"/>
      <c r="M159" s="136" t="s">
        <v>19</v>
      </c>
      <c r="N159" s="137" t="s">
        <v>47</v>
      </c>
      <c r="P159" s="138">
        <f>O159*H159</f>
        <v>0</v>
      </c>
      <c r="Q159" s="138">
        <v>5.6000000000000001E-2</v>
      </c>
      <c r="R159" s="138">
        <f>Q159*H159</f>
        <v>0.19039999999999999</v>
      </c>
      <c r="S159" s="138">
        <v>0</v>
      </c>
      <c r="T159" s="138">
        <f>S159*H159</f>
        <v>0</v>
      </c>
      <c r="U159" s="329" t="s">
        <v>19</v>
      </c>
      <c r="V159" s="1" t="str">
        <f t="shared" si="0"/>
        <v/>
      </c>
      <c r="AR159" s="140" t="s">
        <v>158</v>
      </c>
      <c r="AT159" s="140" t="s">
        <v>153</v>
      </c>
      <c r="AU159" s="140" t="s">
        <v>88</v>
      </c>
      <c r="AY159" s="18" t="s">
        <v>150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88</v>
      </c>
      <c r="BK159" s="141">
        <f>ROUND(I159*H159,2)</f>
        <v>0</v>
      </c>
      <c r="BL159" s="18" t="s">
        <v>158</v>
      </c>
      <c r="BM159" s="140" t="s">
        <v>240</v>
      </c>
    </row>
    <row r="160" spans="2:65" s="1" customFormat="1" ht="11.25" x14ac:dyDescent="0.2">
      <c r="B160" s="33"/>
      <c r="D160" s="142" t="s">
        <v>160</v>
      </c>
      <c r="F160" s="143" t="s">
        <v>241</v>
      </c>
      <c r="I160" s="144"/>
      <c r="L160" s="33"/>
      <c r="M160" s="145"/>
      <c r="U160" s="330"/>
      <c r="V160" s="1" t="str">
        <f t="shared" si="0"/>
        <v/>
      </c>
      <c r="AT160" s="18" t="s">
        <v>160</v>
      </c>
      <c r="AU160" s="18" t="s">
        <v>88</v>
      </c>
    </row>
    <row r="161" spans="2:65" s="12" customFormat="1" ht="11.25" x14ac:dyDescent="0.2">
      <c r="B161" s="146"/>
      <c r="D161" s="147" t="s">
        <v>162</v>
      </c>
      <c r="E161" s="148" t="s">
        <v>19</v>
      </c>
      <c r="F161" s="149" t="s">
        <v>242</v>
      </c>
      <c r="H161" s="150">
        <v>0.3</v>
      </c>
      <c r="I161" s="151"/>
      <c r="L161" s="146"/>
      <c r="M161" s="152"/>
      <c r="U161" s="331"/>
      <c r="V161" s="1" t="str">
        <f t="shared" si="0"/>
        <v/>
      </c>
      <c r="AT161" s="148" t="s">
        <v>162</v>
      </c>
      <c r="AU161" s="148" t="s">
        <v>88</v>
      </c>
      <c r="AV161" s="12" t="s">
        <v>88</v>
      </c>
      <c r="AW161" s="12" t="s">
        <v>36</v>
      </c>
      <c r="AX161" s="12" t="s">
        <v>75</v>
      </c>
      <c r="AY161" s="148" t="s">
        <v>150</v>
      </c>
    </row>
    <row r="162" spans="2:65" s="12" customFormat="1" ht="11.25" x14ac:dyDescent="0.2">
      <c r="B162" s="146"/>
      <c r="D162" s="147" t="s">
        <v>162</v>
      </c>
      <c r="E162" s="148" t="s">
        <v>19</v>
      </c>
      <c r="F162" s="149" t="s">
        <v>243</v>
      </c>
      <c r="H162" s="150">
        <v>3.1</v>
      </c>
      <c r="I162" s="151"/>
      <c r="L162" s="146"/>
      <c r="M162" s="152"/>
      <c r="U162" s="331"/>
      <c r="V162" s="1" t="str">
        <f t="shared" si="0"/>
        <v/>
      </c>
      <c r="AT162" s="148" t="s">
        <v>162</v>
      </c>
      <c r="AU162" s="148" t="s">
        <v>88</v>
      </c>
      <c r="AV162" s="12" t="s">
        <v>88</v>
      </c>
      <c r="AW162" s="12" t="s">
        <v>36</v>
      </c>
      <c r="AX162" s="12" t="s">
        <v>75</v>
      </c>
      <c r="AY162" s="148" t="s">
        <v>150</v>
      </c>
    </row>
    <row r="163" spans="2:65" s="13" customFormat="1" ht="11.25" x14ac:dyDescent="0.2">
      <c r="B163" s="153"/>
      <c r="D163" s="147" t="s">
        <v>162</v>
      </c>
      <c r="E163" s="154" t="s">
        <v>19</v>
      </c>
      <c r="F163" s="155" t="s">
        <v>167</v>
      </c>
      <c r="H163" s="156">
        <v>3.4</v>
      </c>
      <c r="I163" s="157"/>
      <c r="L163" s="153"/>
      <c r="M163" s="158"/>
      <c r="U163" s="332"/>
      <c r="V163" s="1" t="str">
        <f t="shared" si="0"/>
        <v/>
      </c>
      <c r="AT163" s="154" t="s">
        <v>162</v>
      </c>
      <c r="AU163" s="154" t="s">
        <v>88</v>
      </c>
      <c r="AV163" s="13" t="s">
        <v>158</v>
      </c>
      <c r="AW163" s="13" t="s">
        <v>36</v>
      </c>
      <c r="AX163" s="13" t="s">
        <v>82</v>
      </c>
      <c r="AY163" s="154" t="s">
        <v>150</v>
      </c>
    </row>
    <row r="164" spans="2:65" s="1" customFormat="1" ht="16.5" customHeight="1" x14ac:dyDescent="0.2">
      <c r="B164" s="33"/>
      <c r="C164" s="129" t="s">
        <v>244</v>
      </c>
      <c r="D164" s="129" t="s">
        <v>153</v>
      </c>
      <c r="E164" s="130" t="s">
        <v>245</v>
      </c>
      <c r="F164" s="131" t="s">
        <v>246</v>
      </c>
      <c r="G164" s="132" t="s">
        <v>170</v>
      </c>
      <c r="H164" s="133">
        <v>13.36</v>
      </c>
      <c r="I164" s="134"/>
      <c r="J164" s="135">
        <f>ROUND(I164*H164,2)</f>
        <v>0</v>
      </c>
      <c r="K164" s="131" t="s">
        <v>157</v>
      </c>
      <c r="L164" s="33"/>
      <c r="M164" s="136" t="s">
        <v>19</v>
      </c>
      <c r="N164" s="137" t="s">
        <v>47</v>
      </c>
      <c r="P164" s="138">
        <f>O164*H164</f>
        <v>0</v>
      </c>
      <c r="Q164" s="138">
        <v>1.9300000000000001E-3</v>
      </c>
      <c r="R164" s="138">
        <f>Q164*H164</f>
        <v>2.57848E-2</v>
      </c>
      <c r="S164" s="138">
        <v>0</v>
      </c>
      <c r="T164" s="138">
        <f>S164*H164</f>
        <v>0</v>
      </c>
      <c r="U164" s="329" t="s">
        <v>19</v>
      </c>
      <c r="V164" s="1" t="str">
        <f t="shared" si="0"/>
        <v/>
      </c>
      <c r="AR164" s="140" t="s">
        <v>158</v>
      </c>
      <c r="AT164" s="140" t="s">
        <v>153</v>
      </c>
      <c r="AU164" s="140" t="s">
        <v>88</v>
      </c>
      <c r="AY164" s="18" t="s">
        <v>150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88</v>
      </c>
      <c r="BK164" s="141">
        <f>ROUND(I164*H164,2)</f>
        <v>0</v>
      </c>
      <c r="BL164" s="18" t="s">
        <v>158</v>
      </c>
      <c r="BM164" s="140" t="s">
        <v>247</v>
      </c>
    </row>
    <row r="165" spans="2:65" s="1" customFormat="1" ht="11.25" x14ac:dyDescent="0.2">
      <c r="B165" s="33"/>
      <c r="D165" s="142" t="s">
        <v>160</v>
      </c>
      <c r="F165" s="143" t="s">
        <v>248</v>
      </c>
      <c r="I165" s="144"/>
      <c r="L165" s="33"/>
      <c r="M165" s="145"/>
      <c r="U165" s="330"/>
      <c r="V165" s="1" t="str">
        <f t="shared" si="0"/>
        <v/>
      </c>
      <c r="AT165" s="18" t="s">
        <v>160</v>
      </c>
      <c r="AU165" s="18" t="s">
        <v>88</v>
      </c>
    </row>
    <row r="166" spans="2:65" s="14" customFormat="1" ht="11.25" x14ac:dyDescent="0.2">
      <c r="B166" s="159"/>
      <c r="D166" s="147" t="s">
        <v>162</v>
      </c>
      <c r="E166" s="160" t="s">
        <v>19</v>
      </c>
      <c r="F166" s="161" t="s">
        <v>249</v>
      </c>
      <c r="H166" s="160" t="s">
        <v>19</v>
      </c>
      <c r="I166" s="162"/>
      <c r="L166" s="159"/>
      <c r="M166" s="163"/>
      <c r="U166" s="333"/>
      <c r="V166" s="1" t="str">
        <f t="shared" si="0"/>
        <v/>
      </c>
      <c r="AT166" s="160" t="s">
        <v>162</v>
      </c>
      <c r="AU166" s="160" t="s">
        <v>88</v>
      </c>
      <c r="AV166" s="14" t="s">
        <v>82</v>
      </c>
      <c r="AW166" s="14" t="s">
        <v>36</v>
      </c>
      <c r="AX166" s="14" t="s">
        <v>75</v>
      </c>
      <c r="AY166" s="160" t="s">
        <v>150</v>
      </c>
    </row>
    <row r="167" spans="2:65" s="12" customFormat="1" ht="11.25" x14ac:dyDescent="0.2">
      <c r="B167" s="146"/>
      <c r="D167" s="147" t="s">
        <v>162</v>
      </c>
      <c r="E167" s="148" t="s">
        <v>19</v>
      </c>
      <c r="F167" s="149" t="s">
        <v>250</v>
      </c>
      <c r="H167" s="150">
        <v>13.36</v>
      </c>
      <c r="I167" s="151"/>
      <c r="L167" s="146"/>
      <c r="M167" s="152"/>
      <c r="U167" s="331"/>
      <c r="V167" s="1" t="str">
        <f t="shared" si="0"/>
        <v/>
      </c>
      <c r="AT167" s="148" t="s">
        <v>162</v>
      </c>
      <c r="AU167" s="148" t="s">
        <v>88</v>
      </c>
      <c r="AV167" s="12" t="s">
        <v>88</v>
      </c>
      <c r="AW167" s="12" t="s">
        <v>36</v>
      </c>
      <c r="AX167" s="12" t="s">
        <v>75</v>
      </c>
      <c r="AY167" s="148" t="s">
        <v>150</v>
      </c>
    </row>
    <row r="168" spans="2:65" s="13" customFormat="1" ht="11.25" x14ac:dyDescent="0.2">
      <c r="B168" s="153"/>
      <c r="D168" s="147" t="s">
        <v>162</v>
      </c>
      <c r="E168" s="154" t="s">
        <v>19</v>
      </c>
      <c r="F168" s="155" t="s">
        <v>167</v>
      </c>
      <c r="H168" s="156">
        <v>13.36</v>
      </c>
      <c r="I168" s="157"/>
      <c r="L168" s="153"/>
      <c r="M168" s="158"/>
      <c r="U168" s="332"/>
      <c r="V168" s="1" t="str">
        <f t="shared" si="0"/>
        <v/>
      </c>
      <c r="AT168" s="154" t="s">
        <v>162</v>
      </c>
      <c r="AU168" s="154" t="s">
        <v>88</v>
      </c>
      <c r="AV168" s="13" t="s">
        <v>158</v>
      </c>
      <c r="AW168" s="13" t="s">
        <v>36</v>
      </c>
      <c r="AX168" s="13" t="s">
        <v>82</v>
      </c>
      <c r="AY168" s="154" t="s">
        <v>150</v>
      </c>
    </row>
    <row r="169" spans="2:65" s="1" customFormat="1" ht="16.5" customHeight="1" x14ac:dyDescent="0.2">
      <c r="B169" s="33"/>
      <c r="C169" s="129" t="s">
        <v>251</v>
      </c>
      <c r="D169" s="129" t="s">
        <v>153</v>
      </c>
      <c r="E169" s="130" t="s">
        <v>252</v>
      </c>
      <c r="F169" s="131" t="s">
        <v>253</v>
      </c>
      <c r="G169" s="132" t="s">
        <v>170</v>
      </c>
      <c r="H169" s="133">
        <v>287.41500000000002</v>
      </c>
      <c r="I169" s="134"/>
      <c r="J169" s="135">
        <f>ROUND(I169*H169,2)</f>
        <v>0</v>
      </c>
      <c r="K169" s="131" t="s">
        <v>157</v>
      </c>
      <c r="L169" s="33"/>
      <c r="M169" s="136" t="s">
        <v>19</v>
      </c>
      <c r="N169" s="137" t="s">
        <v>47</v>
      </c>
      <c r="P169" s="138">
        <f>O169*H169</f>
        <v>0</v>
      </c>
      <c r="Q169" s="138">
        <v>2.5999999999999998E-4</v>
      </c>
      <c r="R169" s="138">
        <f>Q169*H169</f>
        <v>7.47279E-2</v>
      </c>
      <c r="S169" s="138">
        <v>0</v>
      </c>
      <c r="T169" s="138">
        <f>S169*H169</f>
        <v>0</v>
      </c>
      <c r="U169" s="329" t="s">
        <v>19</v>
      </c>
      <c r="V169" s="1" t="str">
        <f t="shared" ref="V169:V232" si="1">IF(U169="investice",J169,"")</f>
        <v/>
      </c>
      <c r="AR169" s="140" t="s">
        <v>158</v>
      </c>
      <c r="AT169" s="140" t="s">
        <v>153</v>
      </c>
      <c r="AU169" s="140" t="s">
        <v>88</v>
      </c>
      <c r="AY169" s="18" t="s">
        <v>150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88</v>
      </c>
      <c r="BK169" s="141">
        <f>ROUND(I169*H169,2)</f>
        <v>0</v>
      </c>
      <c r="BL169" s="18" t="s">
        <v>158</v>
      </c>
      <c r="BM169" s="140" t="s">
        <v>254</v>
      </c>
    </row>
    <row r="170" spans="2:65" s="1" customFormat="1" ht="11.25" x14ac:dyDescent="0.2">
      <c r="B170" s="33"/>
      <c r="D170" s="142" t="s">
        <v>160</v>
      </c>
      <c r="F170" s="143" t="s">
        <v>255</v>
      </c>
      <c r="I170" s="144"/>
      <c r="L170" s="33"/>
      <c r="M170" s="145"/>
      <c r="U170" s="330"/>
      <c r="V170" s="1" t="str">
        <f t="shared" si="1"/>
        <v/>
      </c>
      <c r="AT170" s="18" t="s">
        <v>160</v>
      </c>
      <c r="AU170" s="18" t="s">
        <v>88</v>
      </c>
    </row>
    <row r="171" spans="2:65" s="12" customFormat="1" ht="11.25" x14ac:dyDescent="0.2">
      <c r="B171" s="146"/>
      <c r="D171" s="147" t="s">
        <v>162</v>
      </c>
      <c r="E171" s="148" t="s">
        <v>19</v>
      </c>
      <c r="F171" s="149" t="s">
        <v>256</v>
      </c>
      <c r="H171" s="150">
        <v>267.19400000000002</v>
      </c>
      <c r="I171" s="151"/>
      <c r="L171" s="146"/>
      <c r="M171" s="152"/>
      <c r="U171" s="331"/>
      <c r="V171" s="1" t="str">
        <f t="shared" si="1"/>
        <v/>
      </c>
      <c r="AT171" s="148" t="s">
        <v>162</v>
      </c>
      <c r="AU171" s="148" t="s">
        <v>88</v>
      </c>
      <c r="AV171" s="12" t="s">
        <v>88</v>
      </c>
      <c r="AW171" s="12" t="s">
        <v>36</v>
      </c>
      <c r="AX171" s="12" t="s">
        <v>75</v>
      </c>
      <c r="AY171" s="148" t="s">
        <v>150</v>
      </c>
    </row>
    <row r="172" spans="2:65" s="12" customFormat="1" ht="11.25" x14ac:dyDescent="0.2">
      <c r="B172" s="146"/>
      <c r="D172" s="147" t="s">
        <v>162</v>
      </c>
      <c r="E172" s="148" t="s">
        <v>19</v>
      </c>
      <c r="F172" s="149" t="s">
        <v>257</v>
      </c>
      <c r="H172" s="150">
        <v>20.221</v>
      </c>
      <c r="I172" s="151"/>
      <c r="L172" s="146"/>
      <c r="M172" s="152"/>
      <c r="U172" s="331"/>
      <c r="V172" s="1" t="str">
        <f t="shared" si="1"/>
        <v/>
      </c>
      <c r="AT172" s="148" t="s">
        <v>162</v>
      </c>
      <c r="AU172" s="148" t="s">
        <v>88</v>
      </c>
      <c r="AV172" s="12" t="s">
        <v>88</v>
      </c>
      <c r="AW172" s="12" t="s">
        <v>36</v>
      </c>
      <c r="AX172" s="12" t="s">
        <v>75</v>
      </c>
      <c r="AY172" s="148" t="s">
        <v>150</v>
      </c>
    </row>
    <row r="173" spans="2:65" s="13" customFormat="1" ht="11.25" x14ac:dyDescent="0.2">
      <c r="B173" s="153"/>
      <c r="D173" s="147" t="s">
        <v>162</v>
      </c>
      <c r="E173" s="154" t="s">
        <v>19</v>
      </c>
      <c r="F173" s="155" t="s">
        <v>167</v>
      </c>
      <c r="H173" s="156">
        <v>287.41500000000002</v>
      </c>
      <c r="I173" s="157"/>
      <c r="L173" s="153"/>
      <c r="M173" s="158"/>
      <c r="U173" s="332"/>
      <c r="V173" s="1" t="str">
        <f t="shared" si="1"/>
        <v/>
      </c>
      <c r="AT173" s="154" t="s">
        <v>162</v>
      </c>
      <c r="AU173" s="154" t="s">
        <v>88</v>
      </c>
      <c r="AV173" s="13" t="s">
        <v>158</v>
      </c>
      <c r="AW173" s="13" t="s">
        <v>36</v>
      </c>
      <c r="AX173" s="13" t="s">
        <v>82</v>
      </c>
      <c r="AY173" s="154" t="s">
        <v>150</v>
      </c>
    </row>
    <row r="174" spans="2:65" s="1" customFormat="1" ht="24.2" customHeight="1" x14ac:dyDescent="0.2">
      <c r="B174" s="33"/>
      <c r="C174" s="129" t="s">
        <v>258</v>
      </c>
      <c r="D174" s="129" t="s">
        <v>153</v>
      </c>
      <c r="E174" s="130" t="s">
        <v>259</v>
      </c>
      <c r="F174" s="131" t="s">
        <v>260</v>
      </c>
      <c r="G174" s="132" t="s">
        <v>170</v>
      </c>
      <c r="H174" s="133">
        <v>267.19400000000002</v>
      </c>
      <c r="I174" s="134"/>
      <c r="J174" s="135">
        <f>ROUND(I174*H174,2)</f>
        <v>0</v>
      </c>
      <c r="K174" s="131" t="s">
        <v>157</v>
      </c>
      <c r="L174" s="33"/>
      <c r="M174" s="136" t="s">
        <v>19</v>
      </c>
      <c r="N174" s="137" t="s">
        <v>47</v>
      </c>
      <c r="P174" s="138">
        <f>O174*H174</f>
        <v>0</v>
      </c>
      <c r="Q174" s="138">
        <v>9.2999999999999992E-3</v>
      </c>
      <c r="R174" s="138">
        <f>Q174*H174</f>
        <v>2.4849041999999999</v>
      </c>
      <c r="S174" s="138">
        <v>0</v>
      </c>
      <c r="T174" s="138">
        <f>S174*H174</f>
        <v>0</v>
      </c>
      <c r="U174" s="329" t="s">
        <v>19</v>
      </c>
      <c r="V174" s="1" t="str">
        <f t="shared" si="1"/>
        <v/>
      </c>
      <c r="AR174" s="140" t="s">
        <v>158</v>
      </c>
      <c r="AT174" s="140" t="s">
        <v>153</v>
      </c>
      <c r="AU174" s="140" t="s">
        <v>88</v>
      </c>
      <c r="AY174" s="18" t="s">
        <v>150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88</v>
      </c>
      <c r="BK174" s="141">
        <f>ROUND(I174*H174,2)</f>
        <v>0</v>
      </c>
      <c r="BL174" s="18" t="s">
        <v>158</v>
      </c>
      <c r="BM174" s="140" t="s">
        <v>261</v>
      </c>
    </row>
    <row r="175" spans="2:65" s="1" customFormat="1" ht="11.25" x14ac:dyDescent="0.2">
      <c r="B175" s="33"/>
      <c r="D175" s="142" t="s">
        <v>160</v>
      </c>
      <c r="F175" s="143" t="s">
        <v>262</v>
      </c>
      <c r="I175" s="144"/>
      <c r="L175" s="33"/>
      <c r="M175" s="145"/>
      <c r="U175" s="330"/>
      <c r="V175" s="1" t="str">
        <f t="shared" si="1"/>
        <v/>
      </c>
      <c r="AT175" s="18" t="s">
        <v>160</v>
      </c>
      <c r="AU175" s="18" t="s">
        <v>88</v>
      </c>
    </row>
    <row r="176" spans="2:65" s="1" customFormat="1" ht="19.5" x14ac:dyDescent="0.2">
      <c r="B176" s="33"/>
      <c r="D176" s="147" t="s">
        <v>229</v>
      </c>
      <c r="F176" s="164" t="s">
        <v>230</v>
      </c>
      <c r="I176" s="144"/>
      <c r="L176" s="33"/>
      <c r="M176" s="145"/>
      <c r="U176" s="330"/>
      <c r="V176" s="1" t="str">
        <f t="shared" si="1"/>
        <v/>
      </c>
      <c r="AT176" s="18" t="s">
        <v>229</v>
      </c>
      <c r="AU176" s="18" t="s">
        <v>88</v>
      </c>
    </row>
    <row r="177" spans="2:65" s="12" customFormat="1" ht="11.25" x14ac:dyDescent="0.2">
      <c r="B177" s="146"/>
      <c r="D177" s="147" t="s">
        <v>162</v>
      </c>
      <c r="E177" s="148" t="s">
        <v>19</v>
      </c>
      <c r="F177" s="149" t="s">
        <v>263</v>
      </c>
      <c r="H177" s="150">
        <v>267.19400000000002</v>
      </c>
      <c r="I177" s="151"/>
      <c r="L177" s="146"/>
      <c r="M177" s="152"/>
      <c r="U177" s="331"/>
      <c r="V177" s="1" t="str">
        <f t="shared" si="1"/>
        <v/>
      </c>
      <c r="AT177" s="148" t="s">
        <v>162</v>
      </c>
      <c r="AU177" s="148" t="s">
        <v>88</v>
      </c>
      <c r="AV177" s="12" t="s">
        <v>88</v>
      </c>
      <c r="AW177" s="12" t="s">
        <v>36</v>
      </c>
      <c r="AX177" s="12" t="s">
        <v>75</v>
      </c>
      <c r="AY177" s="148" t="s">
        <v>150</v>
      </c>
    </row>
    <row r="178" spans="2:65" s="13" customFormat="1" ht="11.25" x14ac:dyDescent="0.2">
      <c r="B178" s="153"/>
      <c r="D178" s="147" t="s">
        <v>162</v>
      </c>
      <c r="E178" s="154" t="s">
        <v>19</v>
      </c>
      <c r="F178" s="155" t="s">
        <v>167</v>
      </c>
      <c r="H178" s="156">
        <v>267.19400000000002</v>
      </c>
      <c r="I178" s="157"/>
      <c r="L178" s="153"/>
      <c r="M178" s="158"/>
      <c r="U178" s="332"/>
      <c r="V178" s="1" t="str">
        <f t="shared" si="1"/>
        <v/>
      </c>
      <c r="AT178" s="154" t="s">
        <v>162</v>
      </c>
      <c r="AU178" s="154" t="s">
        <v>88</v>
      </c>
      <c r="AV178" s="13" t="s">
        <v>158</v>
      </c>
      <c r="AW178" s="13" t="s">
        <v>36</v>
      </c>
      <c r="AX178" s="13" t="s">
        <v>82</v>
      </c>
      <c r="AY178" s="154" t="s">
        <v>150</v>
      </c>
    </row>
    <row r="179" spans="2:65" s="1" customFormat="1" ht="21.75" customHeight="1" x14ac:dyDescent="0.2">
      <c r="B179" s="33"/>
      <c r="C179" s="129" t="s">
        <v>264</v>
      </c>
      <c r="D179" s="129" t="s">
        <v>153</v>
      </c>
      <c r="E179" s="130" t="s">
        <v>265</v>
      </c>
      <c r="F179" s="131" t="s">
        <v>266</v>
      </c>
      <c r="G179" s="132" t="s">
        <v>170</v>
      </c>
      <c r="H179" s="133">
        <v>20.221</v>
      </c>
      <c r="I179" s="134"/>
      <c r="J179" s="135">
        <f>ROUND(I179*H179,2)</f>
        <v>0</v>
      </c>
      <c r="K179" s="131" t="s">
        <v>157</v>
      </c>
      <c r="L179" s="33"/>
      <c r="M179" s="136" t="s">
        <v>19</v>
      </c>
      <c r="N179" s="137" t="s">
        <v>47</v>
      </c>
      <c r="P179" s="138">
        <f>O179*H179</f>
        <v>0</v>
      </c>
      <c r="Q179" s="138">
        <v>7.3499999999999998E-3</v>
      </c>
      <c r="R179" s="138">
        <f>Q179*H179</f>
        <v>0.14862434999999999</v>
      </c>
      <c r="S179" s="138">
        <v>0</v>
      </c>
      <c r="T179" s="138">
        <f>S179*H179</f>
        <v>0</v>
      </c>
      <c r="U179" s="329" t="s">
        <v>19</v>
      </c>
      <c r="V179" s="1" t="str">
        <f t="shared" si="1"/>
        <v/>
      </c>
      <c r="AR179" s="140" t="s">
        <v>158</v>
      </c>
      <c r="AT179" s="140" t="s">
        <v>153</v>
      </c>
      <c r="AU179" s="140" t="s">
        <v>88</v>
      </c>
      <c r="AY179" s="18" t="s">
        <v>150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8" t="s">
        <v>88</v>
      </c>
      <c r="BK179" s="141">
        <f>ROUND(I179*H179,2)</f>
        <v>0</v>
      </c>
      <c r="BL179" s="18" t="s">
        <v>158</v>
      </c>
      <c r="BM179" s="140" t="s">
        <v>267</v>
      </c>
    </row>
    <row r="180" spans="2:65" s="1" customFormat="1" ht="11.25" x14ac:dyDescent="0.2">
      <c r="B180" s="33"/>
      <c r="D180" s="142" t="s">
        <v>160</v>
      </c>
      <c r="F180" s="143" t="s">
        <v>268</v>
      </c>
      <c r="I180" s="144"/>
      <c r="L180" s="33"/>
      <c r="M180" s="145"/>
      <c r="U180" s="330"/>
      <c r="V180" s="1" t="str">
        <f t="shared" si="1"/>
        <v/>
      </c>
      <c r="AT180" s="18" t="s">
        <v>160</v>
      </c>
      <c r="AU180" s="18" t="s">
        <v>88</v>
      </c>
    </row>
    <row r="181" spans="2:65" s="12" customFormat="1" ht="11.25" x14ac:dyDescent="0.2">
      <c r="B181" s="146"/>
      <c r="D181" s="147" t="s">
        <v>162</v>
      </c>
      <c r="E181" s="148" t="s">
        <v>19</v>
      </c>
      <c r="F181" s="149" t="s">
        <v>269</v>
      </c>
      <c r="H181" s="150">
        <v>20.221</v>
      </c>
      <c r="I181" s="151"/>
      <c r="L181" s="146"/>
      <c r="M181" s="152"/>
      <c r="U181" s="331"/>
      <c r="V181" s="1" t="str">
        <f t="shared" si="1"/>
        <v/>
      </c>
      <c r="AT181" s="148" t="s">
        <v>162</v>
      </c>
      <c r="AU181" s="148" t="s">
        <v>88</v>
      </c>
      <c r="AV181" s="12" t="s">
        <v>88</v>
      </c>
      <c r="AW181" s="12" t="s">
        <v>36</v>
      </c>
      <c r="AX181" s="12" t="s">
        <v>75</v>
      </c>
      <c r="AY181" s="148" t="s">
        <v>150</v>
      </c>
    </row>
    <row r="182" spans="2:65" s="13" customFormat="1" ht="11.25" x14ac:dyDescent="0.2">
      <c r="B182" s="153"/>
      <c r="D182" s="147" t="s">
        <v>162</v>
      </c>
      <c r="E182" s="154" t="s">
        <v>19</v>
      </c>
      <c r="F182" s="155" t="s">
        <v>167</v>
      </c>
      <c r="H182" s="156">
        <v>20.221</v>
      </c>
      <c r="I182" s="157"/>
      <c r="L182" s="153"/>
      <c r="M182" s="158"/>
      <c r="U182" s="332"/>
      <c r="V182" s="1" t="str">
        <f t="shared" si="1"/>
        <v/>
      </c>
      <c r="AT182" s="154" t="s">
        <v>162</v>
      </c>
      <c r="AU182" s="154" t="s">
        <v>88</v>
      </c>
      <c r="AV182" s="13" t="s">
        <v>158</v>
      </c>
      <c r="AW182" s="13" t="s">
        <v>36</v>
      </c>
      <c r="AX182" s="13" t="s">
        <v>82</v>
      </c>
      <c r="AY182" s="154" t="s">
        <v>150</v>
      </c>
    </row>
    <row r="183" spans="2:65" s="1" customFormat="1" ht="24.2" customHeight="1" x14ac:dyDescent="0.2">
      <c r="B183" s="33"/>
      <c r="C183" s="129" t="s">
        <v>270</v>
      </c>
      <c r="D183" s="129" t="s">
        <v>153</v>
      </c>
      <c r="E183" s="130" t="s">
        <v>271</v>
      </c>
      <c r="F183" s="131" t="s">
        <v>272</v>
      </c>
      <c r="G183" s="132" t="s">
        <v>170</v>
      </c>
      <c r="H183" s="133">
        <v>20.221</v>
      </c>
      <c r="I183" s="134"/>
      <c r="J183" s="135">
        <f>ROUND(I183*H183,2)</f>
        <v>0</v>
      </c>
      <c r="K183" s="131" t="s">
        <v>157</v>
      </c>
      <c r="L183" s="33"/>
      <c r="M183" s="136" t="s">
        <v>19</v>
      </c>
      <c r="N183" s="137" t="s">
        <v>47</v>
      </c>
      <c r="P183" s="138">
        <f>O183*H183</f>
        <v>0</v>
      </c>
      <c r="Q183" s="138">
        <v>1.8380000000000001E-2</v>
      </c>
      <c r="R183" s="138">
        <f>Q183*H183</f>
        <v>0.37166198</v>
      </c>
      <c r="S183" s="138">
        <v>0</v>
      </c>
      <c r="T183" s="138">
        <f>S183*H183</f>
        <v>0</v>
      </c>
      <c r="U183" s="329" t="s">
        <v>19</v>
      </c>
      <c r="V183" s="1" t="str">
        <f t="shared" si="1"/>
        <v/>
      </c>
      <c r="AR183" s="140" t="s">
        <v>158</v>
      </c>
      <c r="AT183" s="140" t="s">
        <v>153</v>
      </c>
      <c r="AU183" s="140" t="s">
        <v>88</v>
      </c>
      <c r="AY183" s="18" t="s">
        <v>150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88</v>
      </c>
      <c r="BK183" s="141">
        <f>ROUND(I183*H183,2)</f>
        <v>0</v>
      </c>
      <c r="BL183" s="18" t="s">
        <v>158</v>
      </c>
      <c r="BM183" s="140" t="s">
        <v>273</v>
      </c>
    </row>
    <row r="184" spans="2:65" s="1" customFormat="1" ht="11.25" x14ac:dyDescent="0.2">
      <c r="B184" s="33"/>
      <c r="D184" s="142" t="s">
        <v>160</v>
      </c>
      <c r="F184" s="143" t="s">
        <v>274</v>
      </c>
      <c r="I184" s="144"/>
      <c r="L184" s="33"/>
      <c r="M184" s="145"/>
      <c r="U184" s="330"/>
      <c r="V184" s="1" t="str">
        <f t="shared" si="1"/>
        <v/>
      </c>
      <c r="AT184" s="18" t="s">
        <v>160</v>
      </c>
      <c r="AU184" s="18" t="s">
        <v>88</v>
      </c>
    </row>
    <row r="185" spans="2:65" s="1" customFormat="1" ht="19.5" x14ac:dyDescent="0.2">
      <c r="B185" s="33"/>
      <c r="D185" s="147" t="s">
        <v>229</v>
      </c>
      <c r="F185" s="164" t="s">
        <v>275</v>
      </c>
      <c r="I185" s="144"/>
      <c r="L185" s="33"/>
      <c r="M185" s="145"/>
      <c r="U185" s="330"/>
      <c r="V185" s="1" t="str">
        <f t="shared" si="1"/>
        <v/>
      </c>
      <c r="AT185" s="18" t="s">
        <v>229</v>
      </c>
      <c r="AU185" s="18" t="s">
        <v>88</v>
      </c>
    </row>
    <row r="186" spans="2:65" s="12" customFormat="1" ht="11.25" x14ac:dyDescent="0.2">
      <c r="B186" s="146"/>
      <c r="D186" s="147" t="s">
        <v>162</v>
      </c>
      <c r="E186" s="148" t="s">
        <v>19</v>
      </c>
      <c r="F186" s="149" t="s">
        <v>276</v>
      </c>
      <c r="H186" s="150">
        <v>2.0569999999999999</v>
      </c>
      <c r="I186" s="151"/>
      <c r="L186" s="146"/>
      <c r="M186" s="152"/>
      <c r="U186" s="331"/>
      <c r="V186" s="1" t="str">
        <f t="shared" si="1"/>
        <v/>
      </c>
      <c r="AT186" s="148" t="s">
        <v>162</v>
      </c>
      <c r="AU186" s="148" t="s">
        <v>88</v>
      </c>
      <c r="AV186" s="12" t="s">
        <v>88</v>
      </c>
      <c r="AW186" s="12" t="s">
        <v>36</v>
      </c>
      <c r="AX186" s="12" t="s">
        <v>75</v>
      </c>
      <c r="AY186" s="148" t="s">
        <v>150</v>
      </c>
    </row>
    <row r="187" spans="2:65" s="12" customFormat="1" ht="11.25" x14ac:dyDescent="0.2">
      <c r="B187" s="146"/>
      <c r="D187" s="147" t="s">
        <v>162</v>
      </c>
      <c r="E187" s="148" t="s">
        <v>19</v>
      </c>
      <c r="F187" s="149" t="s">
        <v>277</v>
      </c>
      <c r="H187" s="150">
        <v>3.1829999999999998</v>
      </c>
      <c r="I187" s="151"/>
      <c r="L187" s="146"/>
      <c r="M187" s="152"/>
      <c r="U187" s="331"/>
      <c r="V187" s="1" t="str">
        <f t="shared" si="1"/>
        <v/>
      </c>
      <c r="AT187" s="148" t="s">
        <v>162</v>
      </c>
      <c r="AU187" s="148" t="s">
        <v>88</v>
      </c>
      <c r="AV187" s="12" t="s">
        <v>88</v>
      </c>
      <c r="AW187" s="12" t="s">
        <v>36</v>
      </c>
      <c r="AX187" s="12" t="s">
        <v>75</v>
      </c>
      <c r="AY187" s="148" t="s">
        <v>150</v>
      </c>
    </row>
    <row r="188" spans="2:65" s="12" customFormat="1" ht="11.25" x14ac:dyDescent="0.2">
      <c r="B188" s="146"/>
      <c r="D188" s="147" t="s">
        <v>162</v>
      </c>
      <c r="E188" s="148" t="s">
        <v>19</v>
      </c>
      <c r="F188" s="149" t="s">
        <v>278</v>
      </c>
      <c r="H188" s="150">
        <v>3.198</v>
      </c>
      <c r="I188" s="151"/>
      <c r="L188" s="146"/>
      <c r="M188" s="152"/>
      <c r="U188" s="331"/>
      <c r="V188" s="1" t="str">
        <f t="shared" si="1"/>
        <v/>
      </c>
      <c r="AT188" s="148" t="s">
        <v>162</v>
      </c>
      <c r="AU188" s="148" t="s">
        <v>88</v>
      </c>
      <c r="AV188" s="12" t="s">
        <v>88</v>
      </c>
      <c r="AW188" s="12" t="s">
        <v>36</v>
      </c>
      <c r="AX188" s="12" t="s">
        <v>75</v>
      </c>
      <c r="AY188" s="148" t="s">
        <v>150</v>
      </c>
    </row>
    <row r="189" spans="2:65" s="12" customFormat="1" ht="11.25" x14ac:dyDescent="0.2">
      <c r="B189" s="146"/>
      <c r="D189" s="147" t="s">
        <v>162</v>
      </c>
      <c r="E189" s="148" t="s">
        <v>19</v>
      </c>
      <c r="F189" s="149" t="s">
        <v>279</v>
      </c>
      <c r="H189" s="150">
        <v>6.5629999999999997</v>
      </c>
      <c r="I189" s="151"/>
      <c r="L189" s="146"/>
      <c r="M189" s="152"/>
      <c r="U189" s="331"/>
      <c r="V189" s="1" t="str">
        <f t="shared" si="1"/>
        <v/>
      </c>
      <c r="AT189" s="148" t="s">
        <v>162</v>
      </c>
      <c r="AU189" s="148" t="s">
        <v>88</v>
      </c>
      <c r="AV189" s="12" t="s">
        <v>88</v>
      </c>
      <c r="AW189" s="12" t="s">
        <v>36</v>
      </c>
      <c r="AX189" s="12" t="s">
        <v>75</v>
      </c>
      <c r="AY189" s="148" t="s">
        <v>150</v>
      </c>
    </row>
    <row r="190" spans="2:65" s="12" customFormat="1" ht="11.25" x14ac:dyDescent="0.2">
      <c r="B190" s="146"/>
      <c r="D190" s="147" t="s">
        <v>162</v>
      </c>
      <c r="E190" s="148" t="s">
        <v>19</v>
      </c>
      <c r="F190" s="149" t="s">
        <v>280</v>
      </c>
      <c r="H190" s="150">
        <v>5.22</v>
      </c>
      <c r="I190" s="151"/>
      <c r="L190" s="146"/>
      <c r="M190" s="152"/>
      <c r="U190" s="331"/>
      <c r="V190" s="1" t="str">
        <f t="shared" si="1"/>
        <v/>
      </c>
      <c r="AT190" s="148" t="s">
        <v>162</v>
      </c>
      <c r="AU190" s="148" t="s">
        <v>88</v>
      </c>
      <c r="AV190" s="12" t="s">
        <v>88</v>
      </c>
      <c r="AW190" s="12" t="s">
        <v>36</v>
      </c>
      <c r="AX190" s="12" t="s">
        <v>75</v>
      </c>
      <c r="AY190" s="148" t="s">
        <v>150</v>
      </c>
    </row>
    <row r="191" spans="2:65" s="13" customFormat="1" ht="11.25" x14ac:dyDescent="0.2">
      <c r="B191" s="153"/>
      <c r="D191" s="147" t="s">
        <v>162</v>
      </c>
      <c r="E191" s="154" t="s">
        <v>19</v>
      </c>
      <c r="F191" s="155" t="s">
        <v>167</v>
      </c>
      <c r="H191" s="156">
        <v>20.221</v>
      </c>
      <c r="I191" s="157"/>
      <c r="L191" s="153"/>
      <c r="M191" s="158"/>
      <c r="U191" s="332"/>
      <c r="V191" s="1" t="str">
        <f t="shared" si="1"/>
        <v/>
      </c>
      <c r="AT191" s="154" t="s">
        <v>162</v>
      </c>
      <c r="AU191" s="154" t="s">
        <v>88</v>
      </c>
      <c r="AV191" s="13" t="s">
        <v>158</v>
      </c>
      <c r="AW191" s="13" t="s">
        <v>36</v>
      </c>
      <c r="AX191" s="13" t="s">
        <v>82</v>
      </c>
      <c r="AY191" s="154" t="s">
        <v>150</v>
      </c>
    </row>
    <row r="192" spans="2:65" s="1" customFormat="1" ht="24.2" customHeight="1" x14ac:dyDescent="0.2">
      <c r="B192" s="33"/>
      <c r="C192" s="129" t="s">
        <v>281</v>
      </c>
      <c r="D192" s="129" t="s">
        <v>153</v>
      </c>
      <c r="E192" s="130" t="s">
        <v>282</v>
      </c>
      <c r="F192" s="131" t="s">
        <v>283</v>
      </c>
      <c r="G192" s="132" t="s">
        <v>170</v>
      </c>
      <c r="H192" s="133">
        <v>20.221</v>
      </c>
      <c r="I192" s="134"/>
      <c r="J192" s="135">
        <f>ROUND(I192*H192,2)</f>
        <v>0</v>
      </c>
      <c r="K192" s="131" t="s">
        <v>157</v>
      </c>
      <c r="L192" s="33"/>
      <c r="M192" s="136" t="s">
        <v>19</v>
      </c>
      <c r="N192" s="137" t="s">
        <v>47</v>
      </c>
      <c r="P192" s="138">
        <f>O192*H192</f>
        <v>0</v>
      </c>
      <c r="Q192" s="138">
        <v>7.9000000000000008E-3</v>
      </c>
      <c r="R192" s="138">
        <f>Q192*H192</f>
        <v>0.15974590000000002</v>
      </c>
      <c r="S192" s="138">
        <v>0</v>
      </c>
      <c r="T192" s="138">
        <f>S192*H192</f>
        <v>0</v>
      </c>
      <c r="U192" s="329" t="s">
        <v>19</v>
      </c>
      <c r="V192" s="1" t="str">
        <f t="shared" si="1"/>
        <v/>
      </c>
      <c r="AR192" s="140" t="s">
        <v>158</v>
      </c>
      <c r="AT192" s="140" t="s">
        <v>153</v>
      </c>
      <c r="AU192" s="140" t="s">
        <v>88</v>
      </c>
      <c r="AY192" s="18" t="s">
        <v>150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8" t="s">
        <v>88</v>
      </c>
      <c r="BK192" s="141">
        <f>ROUND(I192*H192,2)</f>
        <v>0</v>
      </c>
      <c r="BL192" s="18" t="s">
        <v>158</v>
      </c>
      <c r="BM192" s="140" t="s">
        <v>284</v>
      </c>
    </row>
    <row r="193" spans="2:65" s="1" customFormat="1" ht="11.25" x14ac:dyDescent="0.2">
      <c r="B193" s="33"/>
      <c r="D193" s="142" t="s">
        <v>160</v>
      </c>
      <c r="F193" s="143" t="s">
        <v>285</v>
      </c>
      <c r="I193" s="144"/>
      <c r="L193" s="33"/>
      <c r="M193" s="145"/>
      <c r="U193" s="330"/>
      <c r="V193" s="1" t="str">
        <f t="shared" si="1"/>
        <v/>
      </c>
      <c r="AT193" s="18" t="s">
        <v>160</v>
      </c>
      <c r="AU193" s="18" t="s">
        <v>88</v>
      </c>
    </row>
    <row r="194" spans="2:65" s="1" customFormat="1" ht="16.5" customHeight="1" x14ac:dyDescent="0.2">
      <c r="B194" s="33"/>
      <c r="C194" s="129" t="s">
        <v>286</v>
      </c>
      <c r="D194" s="129" t="s">
        <v>153</v>
      </c>
      <c r="E194" s="130" t="s">
        <v>287</v>
      </c>
      <c r="F194" s="131" t="s">
        <v>288</v>
      </c>
      <c r="G194" s="132" t="s">
        <v>178</v>
      </c>
      <c r="H194" s="133">
        <v>3</v>
      </c>
      <c r="I194" s="134"/>
      <c r="J194" s="135">
        <f>ROUND(I194*H194,2)</f>
        <v>0</v>
      </c>
      <c r="K194" s="131" t="s">
        <v>19</v>
      </c>
      <c r="L194" s="33"/>
      <c r="M194" s="136" t="s">
        <v>19</v>
      </c>
      <c r="N194" s="137" t="s">
        <v>47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8">
        <f>S194*H194</f>
        <v>0</v>
      </c>
      <c r="U194" s="329" t="s">
        <v>19</v>
      </c>
      <c r="V194" s="1" t="str">
        <f t="shared" si="1"/>
        <v/>
      </c>
      <c r="AR194" s="140" t="s">
        <v>158</v>
      </c>
      <c r="AT194" s="140" t="s">
        <v>153</v>
      </c>
      <c r="AU194" s="140" t="s">
        <v>88</v>
      </c>
      <c r="AY194" s="18" t="s">
        <v>150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88</v>
      </c>
      <c r="BK194" s="141">
        <f>ROUND(I194*H194,2)</f>
        <v>0</v>
      </c>
      <c r="BL194" s="18" t="s">
        <v>158</v>
      </c>
      <c r="BM194" s="140" t="s">
        <v>289</v>
      </c>
    </row>
    <row r="195" spans="2:65" s="14" customFormat="1" ht="11.25" x14ac:dyDescent="0.2">
      <c r="B195" s="159"/>
      <c r="D195" s="147" t="s">
        <v>162</v>
      </c>
      <c r="E195" s="160" t="s">
        <v>19</v>
      </c>
      <c r="F195" s="161" t="s">
        <v>290</v>
      </c>
      <c r="H195" s="160" t="s">
        <v>19</v>
      </c>
      <c r="I195" s="162"/>
      <c r="L195" s="159"/>
      <c r="M195" s="163"/>
      <c r="U195" s="333"/>
      <c r="V195" s="1" t="str">
        <f t="shared" si="1"/>
        <v/>
      </c>
      <c r="AT195" s="160" t="s">
        <v>162</v>
      </c>
      <c r="AU195" s="160" t="s">
        <v>88</v>
      </c>
      <c r="AV195" s="14" t="s">
        <v>82</v>
      </c>
      <c r="AW195" s="14" t="s">
        <v>36</v>
      </c>
      <c r="AX195" s="14" t="s">
        <v>75</v>
      </c>
      <c r="AY195" s="160" t="s">
        <v>150</v>
      </c>
    </row>
    <row r="196" spans="2:65" s="12" customFormat="1" ht="11.25" x14ac:dyDescent="0.2">
      <c r="B196" s="146"/>
      <c r="D196" s="147" t="s">
        <v>162</v>
      </c>
      <c r="E196" s="148" t="s">
        <v>19</v>
      </c>
      <c r="F196" s="149" t="s">
        <v>291</v>
      </c>
      <c r="H196" s="150">
        <v>3</v>
      </c>
      <c r="I196" s="151"/>
      <c r="L196" s="146"/>
      <c r="M196" s="152"/>
      <c r="U196" s="331"/>
      <c r="V196" s="1" t="str">
        <f t="shared" si="1"/>
        <v/>
      </c>
      <c r="AT196" s="148" t="s">
        <v>162</v>
      </c>
      <c r="AU196" s="148" t="s">
        <v>88</v>
      </c>
      <c r="AV196" s="12" t="s">
        <v>88</v>
      </c>
      <c r="AW196" s="12" t="s">
        <v>36</v>
      </c>
      <c r="AX196" s="12" t="s">
        <v>75</v>
      </c>
      <c r="AY196" s="148" t="s">
        <v>150</v>
      </c>
    </row>
    <row r="197" spans="2:65" s="13" customFormat="1" ht="11.25" x14ac:dyDescent="0.2">
      <c r="B197" s="153"/>
      <c r="D197" s="147" t="s">
        <v>162</v>
      </c>
      <c r="E197" s="154" t="s">
        <v>19</v>
      </c>
      <c r="F197" s="155" t="s">
        <v>167</v>
      </c>
      <c r="H197" s="156">
        <v>3</v>
      </c>
      <c r="I197" s="157"/>
      <c r="L197" s="153"/>
      <c r="M197" s="158"/>
      <c r="U197" s="332"/>
      <c r="V197" s="1" t="str">
        <f t="shared" si="1"/>
        <v/>
      </c>
      <c r="AT197" s="154" t="s">
        <v>162</v>
      </c>
      <c r="AU197" s="154" t="s">
        <v>88</v>
      </c>
      <c r="AV197" s="13" t="s">
        <v>158</v>
      </c>
      <c r="AW197" s="13" t="s">
        <v>36</v>
      </c>
      <c r="AX197" s="13" t="s">
        <v>82</v>
      </c>
      <c r="AY197" s="154" t="s">
        <v>150</v>
      </c>
    </row>
    <row r="198" spans="2:65" s="1" customFormat="1" ht="16.5" customHeight="1" x14ac:dyDescent="0.2">
      <c r="B198" s="33"/>
      <c r="C198" s="129" t="s">
        <v>7</v>
      </c>
      <c r="D198" s="129" t="s">
        <v>153</v>
      </c>
      <c r="E198" s="130" t="s">
        <v>292</v>
      </c>
      <c r="F198" s="131" t="s">
        <v>293</v>
      </c>
      <c r="G198" s="132" t="s">
        <v>156</v>
      </c>
      <c r="H198" s="133">
        <v>0.876</v>
      </c>
      <c r="I198" s="134"/>
      <c r="J198" s="135">
        <f>ROUND(I198*H198,2)</f>
        <v>0</v>
      </c>
      <c r="K198" s="131" t="s">
        <v>19</v>
      </c>
      <c r="L198" s="33"/>
      <c r="M198" s="136" t="s">
        <v>19</v>
      </c>
      <c r="N198" s="137" t="s">
        <v>47</v>
      </c>
      <c r="P198" s="138">
        <f>O198*H198</f>
        <v>0</v>
      </c>
      <c r="Q198" s="138">
        <v>0.19500000000000001</v>
      </c>
      <c r="R198" s="138">
        <f>Q198*H198</f>
        <v>0.17082</v>
      </c>
      <c r="S198" s="138">
        <v>0</v>
      </c>
      <c r="T198" s="138">
        <f>S198*H198</f>
        <v>0</v>
      </c>
      <c r="U198" s="329" t="s">
        <v>19</v>
      </c>
      <c r="V198" s="1" t="str">
        <f t="shared" si="1"/>
        <v/>
      </c>
      <c r="AR198" s="140" t="s">
        <v>158</v>
      </c>
      <c r="AT198" s="140" t="s">
        <v>153</v>
      </c>
      <c r="AU198" s="140" t="s">
        <v>88</v>
      </c>
      <c r="AY198" s="18" t="s">
        <v>150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88</v>
      </c>
      <c r="BK198" s="141">
        <f>ROUND(I198*H198,2)</f>
        <v>0</v>
      </c>
      <c r="BL198" s="18" t="s">
        <v>158</v>
      </c>
      <c r="BM198" s="140" t="s">
        <v>294</v>
      </c>
    </row>
    <row r="199" spans="2:65" s="1" customFormat="1" ht="16.5" customHeight="1" x14ac:dyDescent="0.2">
      <c r="B199" s="33"/>
      <c r="C199" s="129" t="s">
        <v>295</v>
      </c>
      <c r="D199" s="129" t="s">
        <v>153</v>
      </c>
      <c r="E199" s="130" t="s">
        <v>296</v>
      </c>
      <c r="F199" s="131" t="s">
        <v>297</v>
      </c>
      <c r="G199" s="132" t="s">
        <v>156</v>
      </c>
      <c r="H199" s="133">
        <v>0.432</v>
      </c>
      <c r="I199" s="134"/>
      <c r="J199" s="135">
        <f>ROUND(I199*H199,2)</f>
        <v>0</v>
      </c>
      <c r="K199" s="131" t="s">
        <v>19</v>
      </c>
      <c r="L199" s="33"/>
      <c r="M199" s="136" t="s">
        <v>19</v>
      </c>
      <c r="N199" s="137" t="s">
        <v>47</v>
      </c>
      <c r="P199" s="138">
        <f>O199*H199</f>
        <v>0</v>
      </c>
      <c r="Q199" s="138">
        <v>0.19500000000000001</v>
      </c>
      <c r="R199" s="138">
        <f>Q199*H199</f>
        <v>8.4239999999999995E-2</v>
      </c>
      <c r="S199" s="138">
        <v>0</v>
      </c>
      <c r="T199" s="138">
        <f>S199*H199</f>
        <v>0</v>
      </c>
      <c r="U199" s="329" t="s">
        <v>19</v>
      </c>
      <c r="V199" s="1" t="str">
        <f t="shared" si="1"/>
        <v/>
      </c>
      <c r="AR199" s="140" t="s">
        <v>158</v>
      </c>
      <c r="AT199" s="140" t="s">
        <v>153</v>
      </c>
      <c r="AU199" s="140" t="s">
        <v>88</v>
      </c>
      <c r="AY199" s="18" t="s">
        <v>150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88</v>
      </c>
      <c r="BK199" s="141">
        <f>ROUND(I199*H199,2)</f>
        <v>0</v>
      </c>
      <c r="BL199" s="18" t="s">
        <v>158</v>
      </c>
      <c r="BM199" s="140" t="s">
        <v>298</v>
      </c>
    </row>
    <row r="200" spans="2:65" s="14" customFormat="1" ht="11.25" x14ac:dyDescent="0.2">
      <c r="B200" s="159"/>
      <c r="D200" s="147" t="s">
        <v>162</v>
      </c>
      <c r="E200" s="160" t="s">
        <v>19</v>
      </c>
      <c r="F200" s="161" t="s">
        <v>299</v>
      </c>
      <c r="H200" s="160" t="s">
        <v>19</v>
      </c>
      <c r="I200" s="162"/>
      <c r="L200" s="159"/>
      <c r="M200" s="163"/>
      <c r="U200" s="333"/>
      <c r="V200" s="1" t="str">
        <f t="shared" si="1"/>
        <v/>
      </c>
      <c r="AT200" s="160" t="s">
        <v>162</v>
      </c>
      <c r="AU200" s="160" t="s">
        <v>88</v>
      </c>
      <c r="AV200" s="14" t="s">
        <v>82</v>
      </c>
      <c r="AW200" s="14" t="s">
        <v>36</v>
      </c>
      <c r="AX200" s="14" t="s">
        <v>75</v>
      </c>
      <c r="AY200" s="160" t="s">
        <v>150</v>
      </c>
    </row>
    <row r="201" spans="2:65" s="12" customFormat="1" ht="11.25" x14ac:dyDescent="0.2">
      <c r="B201" s="146"/>
      <c r="D201" s="147" t="s">
        <v>162</v>
      </c>
      <c r="E201" s="148" t="s">
        <v>19</v>
      </c>
      <c r="F201" s="149" t="s">
        <v>300</v>
      </c>
      <c r="H201" s="150">
        <v>0.14799999999999999</v>
      </c>
      <c r="I201" s="151"/>
      <c r="L201" s="146"/>
      <c r="M201" s="152"/>
      <c r="U201" s="331"/>
      <c r="V201" s="1" t="str">
        <f t="shared" si="1"/>
        <v/>
      </c>
      <c r="AT201" s="148" t="s">
        <v>162</v>
      </c>
      <c r="AU201" s="148" t="s">
        <v>88</v>
      </c>
      <c r="AV201" s="12" t="s">
        <v>88</v>
      </c>
      <c r="AW201" s="12" t="s">
        <v>36</v>
      </c>
      <c r="AX201" s="12" t="s">
        <v>75</v>
      </c>
      <c r="AY201" s="148" t="s">
        <v>150</v>
      </c>
    </row>
    <row r="202" spans="2:65" s="12" customFormat="1" ht="11.25" x14ac:dyDescent="0.2">
      <c r="B202" s="146"/>
      <c r="D202" s="147" t="s">
        <v>162</v>
      </c>
      <c r="E202" s="148" t="s">
        <v>19</v>
      </c>
      <c r="F202" s="149" t="s">
        <v>301</v>
      </c>
      <c r="H202" s="150">
        <v>0.317</v>
      </c>
      <c r="I202" s="151"/>
      <c r="L202" s="146"/>
      <c r="M202" s="152"/>
      <c r="U202" s="331"/>
      <c r="V202" s="1" t="str">
        <f t="shared" si="1"/>
        <v/>
      </c>
      <c r="AT202" s="148" t="s">
        <v>162</v>
      </c>
      <c r="AU202" s="148" t="s">
        <v>88</v>
      </c>
      <c r="AV202" s="12" t="s">
        <v>88</v>
      </c>
      <c r="AW202" s="12" t="s">
        <v>36</v>
      </c>
      <c r="AX202" s="12" t="s">
        <v>75</v>
      </c>
      <c r="AY202" s="148" t="s">
        <v>150</v>
      </c>
    </row>
    <row r="203" spans="2:65" s="12" customFormat="1" ht="11.25" x14ac:dyDescent="0.2">
      <c r="B203" s="146"/>
      <c r="D203" s="147" t="s">
        <v>162</v>
      </c>
      <c r="E203" s="148" t="s">
        <v>19</v>
      </c>
      <c r="F203" s="149" t="s">
        <v>302</v>
      </c>
      <c r="H203" s="150">
        <v>0.30399999999999999</v>
      </c>
      <c r="I203" s="151"/>
      <c r="L203" s="146"/>
      <c r="M203" s="152"/>
      <c r="U203" s="331"/>
      <c r="V203" s="1" t="str">
        <f t="shared" si="1"/>
        <v/>
      </c>
      <c r="AT203" s="148" t="s">
        <v>162</v>
      </c>
      <c r="AU203" s="148" t="s">
        <v>88</v>
      </c>
      <c r="AV203" s="12" t="s">
        <v>88</v>
      </c>
      <c r="AW203" s="12" t="s">
        <v>36</v>
      </c>
      <c r="AX203" s="12" t="s">
        <v>75</v>
      </c>
      <c r="AY203" s="148" t="s">
        <v>150</v>
      </c>
    </row>
    <row r="204" spans="2:65" s="12" customFormat="1" ht="11.25" x14ac:dyDescent="0.2">
      <c r="B204" s="146"/>
      <c r="D204" s="147" t="s">
        <v>162</v>
      </c>
      <c r="E204" s="148" t="s">
        <v>19</v>
      </c>
      <c r="F204" s="149" t="s">
        <v>303</v>
      </c>
      <c r="H204" s="150">
        <v>6.0999999999999999E-2</v>
      </c>
      <c r="I204" s="151"/>
      <c r="L204" s="146"/>
      <c r="M204" s="152"/>
      <c r="U204" s="331"/>
      <c r="V204" s="1" t="str">
        <f t="shared" si="1"/>
        <v/>
      </c>
      <c r="AT204" s="148" t="s">
        <v>162</v>
      </c>
      <c r="AU204" s="148" t="s">
        <v>88</v>
      </c>
      <c r="AV204" s="12" t="s">
        <v>88</v>
      </c>
      <c r="AW204" s="12" t="s">
        <v>36</v>
      </c>
      <c r="AX204" s="12" t="s">
        <v>75</v>
      </c>
      <c r="AY204" s="148" t="s">
        <v>150</v>
      </c>
    </row>
    <row r="205" spans="2:65" s="15" customFormat="1" ht="11.25" x14ac:dyDescent="0.2">
      <c r="B205" s="165"/>
      <c r="D205" s="147" t="s">
        <v>162</v>
      </c>
      <c r="E205" s="166" t="s">
        <v>19</v>
      </c>
      <c r="F205" s="167" t="s">
        <v>304</v>
      </c>
      <c r="H205" s="168">
        <v>0.82999999999999985</v>
      </c>
      <c r="I205" s="169"/>
      <c r="L205" s="165"/>
      <c r="M205" s="170"/>
      <c r="U205" s="334"/>
      <c r="V205" s="1" t="str">
        <f t="shared" si="1"/>
        <v/>
      </c>
      <c r="AT205" s="166" t="s">
        <v>162</v>
      </c>
      <c r="AU205" s="166" t="s">
        <v>88</v>
      </c>
      <c r="AV205" s="15" t="s">
        <v>151</v>
      </c>
      <c r="AW205" s="15" t="s">
        <v>36</v>
      </c>
      <c r="AX205" s="15" t="s">
        <v>75</v>
      </c>
      <c r="AY205" s="166" t="s">
        <v>150</v>
      </c>
    </row>
    <row r="206" spans="2:65" s="14" customFormat="1" ht="11.25" x14ac:dyDescent="0.2">
      <c r="B206" s="159"/>
      <c r="D206" s="147" t="s">
        <v>162</v>
      </c>
      <c r="E206" s="160" t="s">
        <v>19</v>
      </c>
      <c r="F206" s="161" t="s">
        <v>305</v>
      </c>
      <c r="H206" s="160" t="s">
        <v>19</v>
      </c>
      <c r="I206" s="162"/>
      <c r="L206" s="159"/>
      <c r="M206" s="163"/>
      <c r="U206" s="333"/>
      <c r="V206" s="1" t="str">
        <f t="shared" si="1"/>
        <v/>
      </c>
      <c r="AT206" s="160" t="s">
        <v>162</v>
      </c>
      <c r="AU206" s="160" t="s">
        <v>88</v>
      </c>
      <c r="AV206" s="14" t="s">
        <v>82</v>
      </c>
      <c r="AW206" s="14" t="s">
        <v>36</v>
      </c>
      <c r="AX206" s="14" t="s">
        <v>75</v>
      </c>
      <c r="AY206" s="160" t="s">
        <v>150</v>
      </c>
    </row>
    <row r="207" spans="2:65" s="12" customFormat="1" ht="11.25" x14ac:dyDescent="0.2">
      <c r="B207" s="146"/>
      <c r="D207" s="147" t="s">
        <v>162</v>
      </c>
      <c r="E207" s="148" t="s">
        <v>19</v>
      </c>
      <c r="F207" s="149" t="s">
        <v>306</v>
      </c>
      <c r="H207" s="150">
        <v>0.17100000000000001</v>
      </c>
      <c r="I207" s="151"/>
      <c r="L207" s="146"/>
      <c r="M207" s="152"/>
      <c r="U207" s="331"/>
      <c r="V207" s="1" t="str">
        <f t="shared" si="1"/>
        <v/>
      </c>
      <c r="AT207" s="148" t="s">
        <v>162</v>
      </c>
      <c r="AU207" s="148" t="s">
        <v>88</v>
      </c>
      <c r="AV207" s="12" t="s">
        <v>88</v>
      </c>
      <c r="AW207" s="12" t="s">
        <v>36</v>
      </c>
      <c r="AX207" s="12" t="s">
        <v>75</v>
      </c>
      <c r="AY207" s="148" t="s">
        <v>150</v>
      </c>
    </row>
    <row r="208" spans="2:65" s="12" customFormat="1" ht="11.25" x14ac:dyDescent="0.2">
      <c r="B208" s="146"/>
      <c r="D208" s="147" t="s">
        <v>162</v>
      </c>
      <c r="E208" s="148" t="s">
        <v>19</v>
      </c>
      <c r="F208" s="149" t="s">
        <v>307</v>
      </c>
      <c r="H208" s="150">
        <v>0.28999999999999998</v>
      </c>
      <c r="I208" s="151"/>
      <c r="L208" s="146"/>
      <c r="M208" s="152"/>
      <c r="U208" s="331"/>
      <c r="V208" s="1" t="str">
        <f t="shared" si="1"/>
        <v/>
      </c>
      <c r="AT208" s="148" t="s">
        <v>162</v>
      </c>
      <c r="AU208" s="148" t="s">
        <v>88</v>
      </c>
      <c r="AV208" s="12" t="s">
        <v>88</v>
      </c>
      <c r="AW208" s="12" t="s">
        <v>36</v>
      </c>
      <c r="AX208" s="12" t="s">
        <v>75</v>
      </c>
      <c r="AY208" s="148" t="s">
        <v>150</v>
      </c>
    </row>
    <row r="209" spans="2:65" s="12" customFormat="1" ht="11.25" x14ac:dyDescent="0.2">
      <c r="B209" s="146"/>
      <c r="D209" s="147" t="s">
        <v>162</v>
      </c>
      <c r="E209" s="148" t="s">
        <v>19</v>
      </c>
      <c r="F209" s="149" t="s">
        <v>308</v>
      </c>
      <c r="H209" s="150">
        <v>1.7000000000000001E-2</v>
      </c>
      <c r="I209" s="151"/>
      <c r="L209" s="146"/>
      <c r="M209" s="152"/>
      <c r="U209" s="331"/>
      <c r="V209" s="1" t="str">
        <f t="shared" si="1"/>
        <v/>
      </c>
      <c r="AT209" s="148" t="s">
        <v>162</v>
      </c>
      <c r="AU209" s="148" t="s">
        <v>88</v>
      </c>
      <c r="AV209" s="12" t="s">
        <v>88</v>
      </c>
      <c r="AW209" s="12" t="s">
        <v>36</v>
      </c>
      <c r="AX209" s="12" t="s">
        <v>75</v>
      </c>
      <c r="AY209" s="148" t="s">
        <v>150</v>
      </c>
    </row>
    <row r="210" spans="2:65" s="15" customFormat="1" ht="11.25" x14ac:dyDescent="0.2">
      <c r="B210" s="165"/>
      <c r="D210" s="147" t="s">
        <v>162</v>
      </c>
      <c r="E210" s="166" t="s">
        <v>19</v>
      </c>
      <c r="F210" s="167" t="s">
        <v>304</v>
      </c>
      <c r="H210" s="168">
        <v>0.47799999999999998</v>
      </c>
      <c r="I210" s="169"/>
      <c r="L210" s="165"/>
      <c r="M210" s="170"/>
      <c r="U210" s="334"/>
      <c r="V210" s="1" t="str">
        <f t="shared" si="1"/>
        <v/>
      </c>
      <c r="AT210" s="166" t="s">
        <v>162</v>
      </c>
      <c r="AU210" s="166" t="s">
        <v>88</v>
      </c>
      <c r="AV210" s="15" t="s">
        <v>151</v>
      </c>
      <c r="AW210" s="15" t="s">
        <v>36</v>
      </c>
      <c r="AX210" s="15" t="s">
        <v>75</v>
      </c>
      <c r="AY210" s="166" t="s">
        <v>150</v>
      </c>
    </row>
    <row r="211" spans="2:65" s="14" customFormat="1" ht="11.25" x14ac:dyDescent="0.2">
      <c r="B211" s="159"/>
      <c r="D211" s="147" t="s">
        <v>162</v>
      </c>
      <c r="E211" s="160" t="s">
        <v>19</v>
      </c>
      <c r="F211" s="161" t="s">
        <v>309</v>
      </c>
      <c r="H211" s="160" t="s">
        <v>19</v>
      </c>
      <c r="I211" s="162"/>
      <c r="L211" s="159"/>
      <c r="M211" s="163"/>
      <c r="U211" s="333"/>
      <c r="V211" s="1" t="str">
        <f t="shared" si="1"/>
        <v/>
      </c>
      <c r="AT211" s="160" t="s">
        <v>162</v>
      </c>
      <c r="AU211" s="160" t="s">
        <v>88</v>
      </c>
      <c r="AV211" s="14" t="s">
        <v>82</v>
      </c>
      <c r="AW211" s="14" t="s">
        <v>36</v>
      </c>
      <c r="AX211" s="14" t="s">
        <v>75</v>
      </c>
      <c r="AY211" s="160" t="s">
        <v>150</v>
      </c>
    </row>
    <row r="212" spans="2:65" s="12" customFormat="1" ht="11.25" x14ac:dyDescent="0.2">
      <c r="B212" s="146"/>
      <c r="D212" s="147" t="s">
        <v>162</v>
      </c>
      <c r="E212" s="148" t="s">
        <v>19</v>
      </c>
      <c r="F212" s="149" t="s">
        <v>310</v>
      </c>
      <c r="H212" s="150">
        <v>-0.876</v>
      </c>
      <c r="I212" s="151"/>
      <c r="L212" s="146"/>
      <c r="M212" s="152"/>
      <c r="U212" s="331"/>
      <c r="V212" s="1" t="str">
        <f t="shared" si="1"/>
        <v/>
      </c>
      <c r="AT212" s="148" t="s">
        <v>162</v>
      </c>
      <c r="AU212" s="148" t="s">
        <v>88</v>
      </c>
      <c r="AV212" s="12" t="s">
        <v>88</v>
      </c>
      <c r="AW212" s="12" t="s">
        <v>36</v>
      </c>
      <c r="AX212" s="12" t="s">
        <v>75</v>
      </c>
      <c r="AY212" s="148" t="s">
        <v>150</v>
      </c>
    </row>
    <row r="213" spans="2:65" s="13" customFormat="1" ht="11.25" x14ac:dyDescent="0.2">
      <c r="B213" s="153"/>
      <c r="D213" s="147" t="s">
        <v>162</v>
      </c>
      <c r="E213" s="154" t="s">
        <v>19</v>
      </c>
      <c r="F213" s="155" t="s">
        <v>167</v>
      </c>
      <c r="H213" s="156">
        <v>0.43199999999999983</v>
      </c>
      <c r="I213" s="157"/>
      <c r="L213" s="153"/>
      <c r="M213" s="158"/>
      <c r="U213" s="332"/>
      <c r="V213" s="1" t="str">
        <f t="shared" si="1"/>
        <v/>
      </c>
      <c r="AT213" s="154" t="s">
        <v>162</v>
      </c>
      <c r="AU213" s="154" t="s">
        <v>88</v>
      </c>
      <c r="AV213" s="13" t="s">
        <v>158</v>
      </c>
      <c r="AW213" s="13" t="s">
        <v>36</v>
      </c>
      <c r="AX213" s="13" t="s">
        <v>82</v>
      </c>
      <c r="AY213" s="154" t="s">
        <v>150</v>
      </c>
    </row>
    <row r="214" spans="2:65" s="1" customFormat="1" ht="21.75" customHeight="1" x14ac:dyDescent="0.2">
      <c r="B214" s="33"/>
      <c r="C214" s="129" t="s">
        <v>311</v>
      </c>
      <c r="D214" s="129" t="s">
        <v>153</v>
      </c>
      <c r="E214" s="130" t="s">
        <v>312</v>
      </c>
      <c r="F214" s="131" t="s">
        <v>313</v>
      </c>
      <c r="G214" s="132" t="s">
        <v>170</v>
      </c>
      <c r="H214" s="133">
        <v>17.93</v>
      </c>
      <c r="I214" s="134"/>
      <c r="J214" s="135">
        <f>ROUND(I214*H214,2)</f>
        <v>0</v>
      </c>
      <c r="K214" s="131" t="s">
        <v>157</v>
      </c>
      <c r="L214" s="33"/>
      <c r="M214" s="136" t="s">
        <v>19</v>
      </c>
      <c r="N214" s="137" t="s">
        <v>47</v>
      </c>
      <c r="P214" s="138">
        <f>O214*H214</f>
        <v>0</v>
      </c>
      <c r="Q214" s="138">
        <v>0.105</v>
      </c>
      <c r="R214" s="138">
        <f>Q214*H214</f>
        <v>1.8826499999999999</v>
      </c>
      <c r="S214" s="138">
        <v>0</v>
      </c>
      <c r="T214" s="138">
        <f>S214*H214</f>
        <v>0</v>
      </c>
      <c r="U214" s="329" t="s">
        <v>19</v>
      </c>
      <c r="V214" s="1" t="str">
        <f t="shared" si="1"/>
        <v/>
      </c>
      <c r="AR214" s="140" t="s">
        <v>158</v>
      </c>
      <c r="AT214" s="140" t="s">
        <v>153</v>
      </c>
      <c r="AU214" s="140" t="s">
        <v>88</v>
      </c>
      <c r="AY214" s="18" t="s">
        <v>150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8" t="s">
        <v>88</v>
      </c>
      <c r="BK214" s="141">
        <f>ROUND(I214*H214,2)</f>
        <v>0</v>
      </c>
      <c r="BL214" s="18" t="s">
        <v>158</v>
      </c>
      <c r="BM214" s="140" t="s">
        <v>314</v>
      </c>
    </row>
    <row r="215" spans="2:65" s="1" customFormat="1" ht="11.25" x14ac:dyDescent="0.2">
      <c r="B215" s="33"/>
      <c r="D215" s="142" t="s">
        <v>160</v>
      </c>
      <c r="F215" s="143" t="s">
        <v>315</v>
      </c>
      <c r="I215" s="144"/>
      <c r="L215" s="33"/>
      <c r="M215" s="145"/>
      <c r="U215" s="330"/>
      <c r="V215" s="1" t="str">
        <f t="shared" si="1"/>
        <v/>
      </c>
      <c r="AT215" s="18" t="s">
        <v>160</v>
      </c>
      <c r="AU215" s="18" t="s">
        <v>88</v>
      </c>
    </row>
    <row r="216" spans="2:65" s="1" customFormat="1" ht="19.5" x14ac:dyDescent="0.2">
      <c r="B216" s="33"/>
      <c r="D216" s="147" t="s">
        <v>229</v>
      </c>
      <c r="F216" s="164" t="s">
        <v>316</v>
      </c>
      <c r="I216" s="144"/>
      <c r="L216" s="33"/>
      <c r="M216" s="145"/>
      <c r="U216" s="330"/>
      <c r="V216" s="1" t="str">
        <f t="shared" si="1"/>
        <v/>
      </c>
      <c r="AT216" s="18" t="s">
        <v>229</v>
      </c>
      <c r="AU216" s="18" t="s">
        <v>88</v>
      </c>
    </row>
    <row r="217" spans="2:65" s="14" customFormat="1" ht="11.25" x14ac:dyDescent="0.2">
      <c r="B217" s="159"/>
      <c r="D217" s="147" t="s">
        <v>162</v>
      </c>
      <c r="E217" s="160" t="s">
        <v>19</v>
      </c>
      <c r="F217" s="161" t="s">
        <v>317</v>
      </c>
      <c r="H217" s="160" t="s">
        <v>19</v>
      </c>
      <c r="I217" s="162"/>
      <c r="L217" s="159"/>
      <c r="M217" s="163"/>
      <c r="U217" s="333"/>
      <c r="V217" s="1" t="str">
        <f t="shared" si="1"/>
        <v/>
      </c>
      <c r="AT217" s="160" t="s">
        <v>162</v>
      </c>
      <c r="AU217" s="160" t="s">
        <v>88</v>
      </c>
      <c r="AV217" s="14" t="s">
        <v>82</v>
      </c>
      <c r="AW217" s="14" t="s">
        <v>36</v>
      </c>
      <c r="AX217" s="14" t="s">
        <v>75</v>
      </c>
      <c r="AY217" s="160" t="s">
        <v>150</v>
      </c>
    </row>
    <row r="218" spans="2:65" s="12" customFormat="1" ht="11.25" x14ac:dyDescent="0.2">
      <c r="B218" s="146"/>
      <c r="D218" s="147" t="s">
        <v>162</v>
      </c>
      <c r="E218" s="148" t="s">
        <v>19</v>
      </c>
      <c r="F218" s="149" t="s">
        <v>318</v>
      </c>
      <c r="H218" s="150">
        <v>3.14</v>
      </c>
      <c r="I218" s="151"/>
      <c r="L218" s="146"/>
      <c r="M218" s="152"/>
      <c r="U218" s="331"/>
      <c r="V218" s="1" t="str">
        <f t="shared" si="1"/>
        <v/>
      </c>
      <c r="AT218" s="148" t="s">
        <v>162</v>
      </c>
      <c r="AU218" s="148" t="s">
        <v>88</v>
      </c>
      <c r="AV218" s="12" t="s">
        <v>88</v>
      </c>
      <c r="AW218" s="12" t="s">
        <v>36</v>
      </c>
      <c r="AX218" s="12" t="s">
        <v>75</v>
      </c>
      <c r="AY218" s="148" t="s">
        <v>150</v>
      </c>
    </row>
    <row r="219" spans="2:65" s="12" customFormat="1" ht="11.25" x14ac:dyDescent="0.2">
      <c r="B219" s="146"/>
      <c r="D219" s="147" t="s">
        <v>162</v>
      </c>
      <c r="E219" s="148" t="s">
        <v>19</v>
      </c>
      <c r="F219" s="149" t="s">
        <v>319</v>
      </c>
      <c r="H219" s="150">
        <v>8.26</v>
      </c>
      <c r="I219" s="151"/>
      <c r="L219" s="146"/>
      <c r="M219" s="152"/>
      <c r="U219" s="331"/>
      <c r="V219" s="1" t="str">
        <f t="shared" si="1"/>
        <v/>
      </c>
      <c r="AT219" s="148" t="s">
        <v>162</v>
      </c>
      <c r="AU219" s="148" t="s">
        <v>88</v>
      </c>
      <c r="AV219" s="12" t="s">
        <v>88</v>
      </c>
      <c r="AW219" s="12" t="s">
        <v>36</v>
      </c>
      <c r="AX219" s="12" t="s">
        <v>75</v>
      </c>
      <c r="AY219" s="148" t="s">
        <v>150</v>
      </c>
    </row>
    <row r="220" spans="2:65" s="12" customFormat="1" ht="11.25" x14ac:dyDescent="0.2">
      <c r="B220" s="146"/>
      <c r="D220" s="147" t="s">
        <v>162</v>
      </c>
      <c r="E220" s="148" t="s">
        <v>19</v>
      </c>
      <c r="F220" s="149" t="s">
        <v>320</v>
      </c>
      <c r="H220" s="150">
        <v>5.37</v>
      </c>
      <c r="I220" s="151"/>
      <c r="L220" s="146"/>
      <c r="M220" s="152"/>
      <c r="U220" s="331"/>
      <c r="V220" s="1" t="str">
        <f t="shared" si="1"/>
        <v/>
      </c>
      <c r="AT220" s="148" t="s">
        <v>162</v>
      </c>
      <c r="AU220" s="148" t="s">
        <v>88</v>
      </c>
      <c r="AV220" s="12" t="s">
        <v>88</v>
      </c>
      <c r="AW220" s="12" t="s">
        <v>36</v>
      </c>
      <c r="AX220" s="12" t="s">
        <v>75</v>
      </c>
      <c r="AY220" s="148" t="s">
        <v>150</v>
      </c>
    </row>
    <row r="221" spans="2:65" s="12" customFormat="1" ht="11.25" x14ac:dyDescent="0.2">
      <c r="B221" s="146"/>
      <c r="D221" s="147" t="s">
        <v>162</v>
      </c>
      <c r="E221" s="148" t="s">
        <v>19</v>
      </c>
      <c r="F221" s="149" t="s">
        <v>321</v>
      </c>
      <c r="H221" s="150">
        <v>1.1599999999999999</v>
      </c>
      <c r="I221" s="151"/>
      <c r="L221" s="146"/>
      <c r="M221" s="152"/>
      <c r="U221" s="331"/>
      <c r="V221" s="1" t="str">
        <f t="shared" si="1"/>
        <v/>
      </c>
      <c r="AT221" s="148" t="s">
        <v>162</v>
      </c>
      <c r="AU221" s="148" t="s">
        <v>88</v>
      </c>
      <c r="AV221" s="12" t="s">
        <v>88</v>
      </c>
      <c r="AW221" s="12" t="s">
        <v>36</v>
      </c>
      <c r="AX221" s="12" t="s">
        <v>75</v>
      </c>
      <c r="AY221" s="148" t="s">
        <v>150</v>
      </c>
    </row>
    <row r="222" spans="2:65" s="13" customFormat="1" ht="11.25" x14ac:dyDescent="0.2">
      <c r="B222" s="153"/>
      <c r="D222" s="147" t="s">
        <v>162</v>
      </c>
      <c r="E222" s="154" t="s">
        <v>19</v>
      </c>
      <c r="F222" s="155" t="s">
        <v>167</v>
      </c>
      <c r="H222" s="156">
        <v>17.93</v>
      </c>
      <c r="I222" s="157"/>
      <c r="L222" s="153"/>
      <c r="M222" s="158"/>
      <c r="U222" s="332"/>
      <c r="V222" s="1" t="str">
        <f t="shared" si="1"/>
        <v/>
      </c>
      <c r="AT222" s="154" t="s">
        <v>162</v>
      </c>
      <c r="AU222" s="154" t="s">
        <v>88</v>
      </c>
      <c r="AV222" s="13" t="s">
        <v>158</v>
      </c>
      <c r="AW222" s="13" t="s">
        <v>36</v>
      </c>
      <c r="AX222" s="13" t="s">
        <v>82</v>
      </c>
      <c r="AY222" s="154" t="s">
        <v>150</v>
      </c>
    </row>
    <row r="223" spans="2:65" s="1" customFormat="1" ht="24.2" customHeight="1" x14ac:dyDescent="0.2">
      <c r="B223" s="33"/>
      <c r="C223" s="129" t="s">
        <v>322</v>
      </c>
      <c r="D223" s="129" t="s">
        <v>153</v>
      </c>
      <c r="E223" s="130" t="s">
        <v>323</v>
      </c>
      <c r="F223" s="131" t="s">
        <v>324</v>
      </c>
      <c r="G223" s="132" t="s">
        <v>178</v>
      </c>
      <c r="H223" s="133">
        <v>34.799999999999997</v>
      </c>
      <c r="I223" s="134"/>
      <c r="J223" s="135">
        <f>ROUND(I223*H223,2)</f>
        <v>0</v>
      </c>
      <c r="K223" s="131" t="s">
        <v>157</v>
      </c>
      <c r="L223" s="33"/>
      <c r="M223" s="136" t="s">
        <v>19</v>
      </c>
      <c r="N223" s="137" t="s">
        <v>47</v>
      </c>
      <c r="P223" s="138">
        <f>O223*H223</f>
        <v>0</v>
      </c>
      <c r="Q223" s="138">
        <v>2.0000000000000002E-5</v>
      </c>
      <c r="R223" s="138">
        <f>Q223*H223</f>
        <v>6.96E-4</v>
      </c>
      <c r="S223" s="138">
        <v>0</v>
      </c>
      <c r="T223" s="138">
        <f>S223*H223</f>
        <v>0</v>
      </c>
      <c r="U223" s="329" t="s">
        <v>19</v>
      </c>
      <c r="V223" s="1" t="str">
        <f t="shared" si="1"/>
        <v/>
      </c>
      <c r="AR223" s="140" t="s">
        <v>158</v>
      </c>
      <c r="AT223" s="140" t="s">
        <v>153</v>
      </c>
      <c r="AU223" s="140" t="s">
        <v>88</v>
      </c>
      <c r="AY223" s="18" t="s">
        <v>150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88</v>
      </c>
      <c r="BK223" s="141">
        <f>ROUND(I223*H223,2)</f>
        <v>0</v>
      </c>
      <c r="BL223" s="18" t="s">
        <v>158</v>
      </c>
      <c r="BM223" s="140" t="s">
        <v>325</v>
      </c>
    </row>
    <row r="224" spans="2:65" s="1" customFormat="1" ht="11.25" x14ac:dyDescent="0.2">
      <c r="B224" s="33"/>
      <c r="D224" s="142" t="s">
        <v>160</v>
      </c>
      <c r="F224" s="143" t="s">
        <v>326</v>
      </c>
      <c r="I224" s="144"/>
      <c r="L224" s="33"/>
      <c r="M224" s="145"/>
      <c r="U224" s="330"/>
      <c r="V224" s="1" t="str">
        <f t="shared" si="1"/>
        <v/>
      </c>
      <c r="AT224" s="18" t="s">
        <v>160</v>
      </c>
      <c r="AU224" s="18" t="s">
        <v>88</v>
      </c>
    </row>
    <row r="225" spans="2:65" s="14" customFormat="1" ht="11.25" x14ac:dyDescent="0.2">
      <c r="B225" s="159"/>
      <c r="D225" s="147" t="s">
        <v>162</v>
      </c>
      <c r="E225" s="160" t="s">
        <v>19</v>
      </c>
      <c r="F225" s="161" t="s">
        <v>327</v>
      </c>
      <c r="H225" s="160" t="s">
        <v>19</v>
      </c>
      <c r="I225" s="162"/>
      <c r="L225" s="159"/>
      <c r="M225" s="163"/>
      <c r="U225" s="333"/>
      <c r="V225" s="1" t="str">
        <f t="shared" si="1"/>
        <v/>
      </c>
      <c r="AT225" s="160" t="s">
        <v>162</v>
      </c>
      <c r="AU225" s="160" t="s">
        <v>88</v>
      </c>
      <c r="AV225" s="14" t="s">
        <v>82</v>
      </c>
      <c r="AW225" s="14" t="s">
        <v>36</v>
      </c>
      <c r="AX225" s="14" t="s">
        <v>75</v>
      </c>
      <c r="AY225" s="160" t="s">
        <v>150</v>
      </c>
    </row>
    <row r="226" spans="2:65" s="12" customFormat="1" ht="11.25" x14ac:dyDescent="0.2">
      <c r="B226" s="146"/>
      <c r="D226" s="147" t="s">
        <v>162</v>
      </c>
      <c r="E226" s="148" t="s">
        <v>19</v>
      </c>
      <c r="F226" s="149" t="s">
        <v>328</v>
      </c>
      <c r="H226" s="150">
        <v>7.5</v>
      </c>
      <c r="I226" s="151"/>
      <c r="L226" s="146"/>
      <c r="M226" s="152"/>
      <c r="U226" s="331"/>
      <c r="V226" s="1" t="str">
        <f t="shared" si="1"/>
        <v/>
      </c>
      <c r="AT226" s="148" t="s">
        <v>162</v>
      </c>
      <c r="AU226" s="148" t="s">
        <v>88</v>
      </c>
      <c r="AV226" s="12" t="s">
        <v>88</v>
      </c>
      <c r="AW226" s="12" t="s">
        <v>36</v>
      </c>
      <c r="AX226" s="12" t="s">
        <v>75</v>
      </c>
      <c r="AY226" s="148" t="s">
        <v>150</v>
      </c>
    </row>
    <row r="227" spans="2:65" s="12" customFormat="1" ht="11.25" x14ac:dyDescent="0.2">
      <c r="B227" s="146"/>
      <c r="D227" s="147" t="s">
        <v>162</v>
      </c>
      <c r="E227" s="148" t="s">
        <v>19</v>
      </c>
      <c r="F227" s="149" t="s">
        <v>329</v>
      </c>
      <c r="H227" s="150">
        <v>12.3</v>
      </c>
      <c r="I227" s="151"/>
      <c r="L227" s="146"/>
      <c r="M227" s="152"/>
      <c r="U227" s="331"/>
      <c r="V227" s="1" t="str">
        <f t="shared" si="1"/>
        <v/>
      </c>
      <c r="AT227" s="148" t="s">
        <v>162</v>
      </c>
      <c r="AU227" s="148" t="s">
        <v>88</v>
      </c>
      <c r="AV227" s="12" t="s">
        <v>88</v>
      </c>
      <c r="AW227" s="12" t="s">
        <v>36</v>
      </c>
      <c r="AX227" s="12" t="s">
        <v>75</v>
      </c>
      <c r="AY227" s="148" t="s">
        <v>150</v>
      </c>
    </row>
    <row r="228" spans="2:65" s="12" customFormat="1" ht="11.25" x14ac:dyDescent="0.2">
      <c r="B228" s="146"/>
      <c r="D228" s="147" t="s">
        <v>162</v>
      </c>
      <c r="E228" s="148" t="s">
        <v>19</v>
      </c>
      <c r="F228" s="149" t="s">
        <v>330</v>
      </c>
      <c r="H228" s="150">
        <v>10.6</v>
      </c>
      <c r="I228" s="151"/>
      <c r="L228" s="146"/>
      <c r="M228" s="152"/>
      <c r="U228" s="331"/>
      <c r="V228" s="1" t="str">
        <f t="shared" si="1"/>
        <v/>
      </c>
      <c r="AT228" s="148" t="s">
        <v>162</v>
      </c>
      <c r="AU228" s="148" t="s">
        <v>88</v>
      </c>
      <c r="AV228" s="12" t="s">
        <v>88</v>
      </c>
      <c r="AW228" s="12" t="s">
        <v>36</v>
      </c>
      <c r="AX228" s="12" t="s">
        <v>75</v>
      </c>
      <c r="AY228" s="148" t="s">
        <v>150</v>
      </c>
    </row>
    <row r="229" spans="2:65" s="12" customFormat="1" ht="11.25" x14ac:dyDescent="0.2">
      <c r="B229" s="146"/>
      <c r="D229" s="147" t="s">
        <v>162</v>
      </c>
      <c r="E229" s="148" t="s">
        <v>19</v>
      </c>
      <c r="F229" s="149" t="s">
        <v>331</v>
      </c>
      <c r="H229" s="150">
        <v>4.4000000000000004</v>
      </c>
      <c r="I229" s="151"/>
      <c r="L229" s="146"/>
      <c r="M229" s="152"/>
      <c r="U229" s="331"/>
      <c r="V229" s="1" t="str">
        <f t="shared" si="1"/>
        <v/>
      </c>
      <c r="AT229" s="148" t="s">
        <v>162</v>
      </c>
      <c r="AU229" s="148" t="s">
        <v>88</v>
      </c>
      <c r="AV229" s="12" t="s">
        <v>88</v>
      </c>
      <c r="AW229" s="12" t="s">
        <v>36</v>
      </c>
      <c r="AX229" s="12" t="s">
        <v>75</v>
      </c>
      <c r="AY229" s="148" t="s">
        <v>150</v>
      </c>
    </row>
    <row r="230" spans="2:65" s="13" customFormat="1" ht="11.25" x14ac:dyDescent="0.2">
      <c r="B230" s="153"/>
      <c r="D230" s="147" t="s">
        <v>162</v>
      </c>
      <c r="E230" s="154" t="s">
        <v>19</v>
      </c>
      <c r="F230" s="155" t="s">
        <v>167</v>
      </c>
      <c r="H230" s="156">
        <v>34.799999999999997</v>
      </c>
      <c r="I230" s="157"/>
      <c r="L230" s="153"/>
      <c r="M230" s="158"/>
      <c r="U230" s="332"/>
      <c r="V230" s="1" t="str">
        <f t="shared" si="1"/>
        <v/>
      </c>
      <c r="AT230" s="154" t="s">
        <v>162</v>
      </c>
      <c r="AU230" s="154" t="s">
        <v>88</v>
      </c>
      <c r="AV230" s="13" t="s">
        <v>158</v>
      </c>
      <c r="AW230" s="13" t="s">
        <v>36</v>
      </c>
      <c r="AX230" s="13" t="s">
        <v>82</v>
      </c>
      <c r="AY230" s="154" t="s">
        <v>150</v>
      </c>
    </row>
    <row r="231" spans="2:65" s="1" customFormat="1" ht="24.2" customHeight="1" x14ac:dyDescent="0.2">
      <c r="B231" s="33"/>
      <c r="C231" s="129" t="s">
        <v>332</v>
      </c>
      <c r="D231" s="129" t="s">
        <v>153</v>
      </c>
      <c r="E231" s="130" t="s">
        <v>333</v>
      </c>
      <c r="F231" s="131" t="s">
        <v>334</v>
      </c>
      <c r="G231" s="132" t="s">
        <v>178</v>
      </c>
      <c r="H231" s="133">
        <v>64.2</v>
      </c>
      <c r="I231" s="134"/>
      <c r="J231" s="135">
        <f>ROUND(I231*H231,2)</f>
        <v>0</v>
      </c>
      <c r="K231" s="131" t="s">
        <v>157</v>
      </c>
      <c r="L231" s="33"/>
      <c r="M231" s="136" t="s">
        <v>19</v>
      </c>
      <c r="N231" s="137" t="s">
        <v>47</v>
      </c>
      <c r="P231" s="138">
        <f>O231*H231</f>
        <v>0</v>
      </c>
      <c r="Q231" s="138">
        <v>2.0000000000000002E-5</v>
      </c>
      <c r="R231" s="138">
        <f>Q231*H231</f>
        <v>1.2840000000000002E-3</v>
      </c>
      <c r="S231" s="138">
        <v>0</v>
      </c>
      <c r="T231" s="138">
        <f>S231*H231</f>
        <v>0</v>
      </c>
      <c r="U231" s="329" t="s">
        <v>19</v>
      </c>
      <c r="V231" s="1" t="str">
        <f t="shared" si="1"/>
        <v/>
      </c>
      <c r="AR231" s="140" t="s">
        <v>158</v>
      </c>
      <c r="AT231" s="140" t="s">
        <v>153</v>
      </c>
      <c r="AU231" s="140" t="s">
        <v>88</v>
      </c>
      <c r="AY231" s="18" t="s">
        <v>150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8" t="s">
        <v>88</v>
      </c>
      <c r="BK231" s="141">
        <f>ROUND(I231*H231,2)</f>
        <v>0</v>
      </c>
      <c r="BL231" s="18" t="s">
        <v>158</v>
      </c>
      <c r="BM231" s="140" t="s">
        <v>335</v>
      </c>
    </row>
    <row r="232" spans="2:65" s="1" customFormat="1" ht="11.25" x14ac:dyDescent="0.2">
      <c r="B232" s="33"/>
      <c r="D232" s="142" t="s">
        <v>160</v>
      </c>
      <c r="F232" s="143" t="s">
        <v>336</v>
      </c>
      <c r="I232" s="144"/>
      <c r="L232" s="33"/>
      <c r="M232" s="145"/>
      <c r="U232" s="330"/>
      <c r="V232" s="1" t="str">
        <f t="shared" si="1"/>
        <v/>
      </c>
      <c r="AT232" s="18" t="s">
        <v>160</v>
      </c>
      <c r="AU232" s="18" t="s">
        <v>88</v>
      </c>
    </row>
    <row r="233" spans="2:65" s="14" customFormat="1" ht="11.25" x14ac:dyDescent="0.2">
      <c r="B233" s="159"/>
      <c r="D233" s="147" t="s">
        <v>162</v>
      </c>
      <c r="E233" s="160" t="s">
        <v>19</v>
      </c>
      <c r="F233" s="161" t="s">
        <v>197</v>
      </c>
      <c r="H233" s="160" t="s">
        <v>19</v>
      </c>
      <c r="I233" s="162"/>
      <c r="L233" s="159"/>
      <c r="M233" s="163"/>
      <c r="U233" s="333"/>
      <c r="V233" s="1" t="str">
        <f t="shared" ref="V233:V296" si="2">IF(U233="investice",J233,"")</f>
        <v/>
      </c>
      <c r="AT233" s="160" t="s">
        <v>162</v>
      </c>
      <c r="AU233" s="160" t="s">
        <v>88</v>
      </c>
      <c r="AV233" s="14" t="s">
        <v>82</v>
      </c>
      <c r="AW233" s="14" t="s">
        <v>36</v>
      </c>
      <c r="AX233" s="14" t="s">
        <v>75</v>
      </c>
      <c r="AY233" s="160" t="s">
        <v>150</v>
      </c>
    </row>
    <row r="234" spans="2:65" s="12" customFormat="1" ht="11.25" x14ac:dyDescent="0.2">
      <c r="B234" s="146"/>
      <c r="D234" s="147" t="s">
        <v>162</v>
      </c>
      <c r="E234" s="148" t="s">
        <v>19</v>
      </c>
      <c r="F234" s="149" t="s">
        <v>337</v>
      </c>
      <c r="H234" s="150">
        <v>19.5</v>
      </c>
      <c r="I234" s="151"/>
      <c r="L234" s="146"/>
      <c r="M234" s="152"/>
      <c r="U234" s="331"/>
      <c r="V234" s="1" t="str">
        <f t="shared" si="2"/>
        <v/>
      </c>
      <c r="AT234" s="148" t="s">
        <v>162</v>
      </c>
      <c r="AU234" s="148" t="s">
        <v>88</v>
      </c>
      <c r="AV234" s="12" t="s">
        <v>88</v>
      </c>
      <c r="AW234" s="12" t="s">
        <v>36</v>
      </c>
      <c r="AX234" s="12" t="s">
        <v>75</v>
      </c>
      <c r="AY234" s="148" t="s">
        <v>150</v>
      </c>
    </row>
    <row r="235" spans="2:65" s="12" customFormat="1" ht="11.25" x14ac:dyDescent="0.2">
      <c r="B235" s="146"/>
      <c r="D235" s="147" t="s">
        <v>162</v>
      </c>
      <c r="E235" s="148" t="s">
        <v>19</v>
      </c>
      <c r="F235" s="149" t="s">
        <v>338</v>
      </c>
      <c r="H235" s="150">
        <v>19.3</v>
      </c>
      <c r="I235" s="151"/>
      <c r="L235" s="146"/>
      <c r="M235" s="152"/>
      <c r="U235" s="331"/>
      <c r="V235" s="1" t="str">
        <f t="shared" si="2"/>
        <v/>
      </c>
      <c r="AT235" s="148" t="s">
        <v>162</v>
      </c>
      <c r="AU235" s="148" t="s">
        <v>88</v>
      </c>
      <c r="AV235" s="12" t="s">
        <v>88</v>
      </c>
      <c r="AW235" s="12" t="s">
        <v>36</v>
      </c>
      <c r="AX235" s="12" t="s">
        <v>75</v>
      </c>
      <c r="AY235" s="148" t="s">
        <v>150</v>
      </c>
    </row>
    <row r="236" spans="2:65" s="12" customFormat="1" ht="11.25" x14ac:dyDescent="0.2">
      <c r="B236" s="146"/>
      <c r="D236" s="147" t="s">
        <v>162</v>
      </c>
      <c r="E236" s="148" t="s">
        <v>19</v>
      </c>
      <c r="F236" s="149" t="s">
        <v>339</v>
      </c>
      <c r="H236" s="150">
        <v>20</v>
      </c>
      <c r="I236" s="151"/>
      <c r="L236" s="146"/>
      <c r="M236" s="152"/>
      <c r="U236" s="331"/>
      <c r="V236" s="1" t="str">
        <f t="shared" si="2"/>
        <v/>
      </c>
      <c r="AT236" s="148" t="s">
        <v>162</v>
      </c>
      <c r="AU236" s="148" t="s">
        <v>88</v>
      </c>
      <c r="AV236" s="12" t="s">
        <v>88</v>
      </c>
      <c r="AW236" s="12" t="s">
        <v>36</v>
      </c>
      <c r="AX236" s="12" t="s">
        <v>75</v>
      </c>
      <c r="AY236" s="148" t="s">
        <v>150</v>
      </c>
    </row>
    <row r="237" spans="2:65" s="12" customFormat="1" ht="11.25" x14ac:dyDescent="0.2">
      <c r="B237" s="146"/>
      <c r="D237" s="147" t="s">
        <v>162</v>
      </c>
      <c r="E237" s="148" t="s">
        <v>19</v>
      </c>
      <c r="F237" s="149" t="s">
        <v>340</v>
      </c>
      <c r="H237" s="150">
        <v>5.4</v>
      </c>
      <c r="I237" s="151"/>
      <c r="L237" s="146"/>
      <c r="M237" s="152"/>
      <c r="U237" s="331"/>
      <c r="V237" s="1" t="str">
        <f t="shared" si="2"/>
        <v/>
      </c>
      <c r="AT237" s="148" t="s">
        <v>162</v>
      </c>
      <c r="AU237" s="148" t="s">
        <v>88</v>
      </c>
      <c r="AV237" s="12" t="s">
        <v>88</v>
      </c>
      <c r="AW237" s="12" t="s">
        <v>36</v>
      </c>
      <c r="AX237" s="12" t="s">
        <v>75</v>
      </c>
      <c r="AY237" s="148" t="s">
        <v>150</v>
      </c>
    </row>
    <row r="238" spans="2:65" s="13" customFormat="1" ht="11.25" x14ac:dyDescent="0.2">
      <c r="B238" s="153"/>
      <c r="D238" s="147" t="s">
        <v>162</v>
      </c>
      <c r="E238" s="154" t="s">
        <v>19</v>
      </c>
      <c r="F238" s="155" t="s">
        <v>167</v>
      </c>
      <c r="H238" s="156">
        <v>64.2</v>
      </c>
      <c r="I238" s="157"/>
      <c r="L238" s="153"/>
      <c r="M238" s="158"/>
      <c r="U238" s="332"/>
      <c r="V238" s="1" t="str">
        <f t="shared" si="2"/>
        <v/>
      </c>
      <c r="AT238" s="154" t="s">
        <v>162</v>
      </c>
      <c r="AU238" s="154" t="s">
        <v>88</v>
      </c>
      <c r="AV238" s="13" t="s">
        <v>158</v>
      </c>
      <c r="AW238" s="13" t="s">
        <v>36</v>
      </c>
      <c r="AX238" s="13" t="s">
        <v>82</v>
      </c>
      <c r="AY238" s="154" t="s">
        <v>150</v>
      </c>
    </row>
    <row r="239" spans="2:65" s="11" customFormat="1" ht="22.9" customHeight="1" x14ac:dyDescent="0.2">
      <c r="B239" s="117"/>
      <c r="D239" s="118" t="s">
        <v>74</v>
      </c>
      <c r="E239" s="127" t="s">
        <v>214</v>
      </c>
      <c r="F239" s="127" t="s">
        <v>341</v>
      </c>
      <c r="I239" s="120"/>
      <c r="J239" s="128">
        <f>BK239</f>
        <v>0</v>
      </c>
      <c r="L239" s="117"/>
      <c r="M239" s="122"/>
      <c r="P239" s="123">
        <f>SUM(P240:P388)</f>
        <v>0</v>
      </c>
      <c r="R239" s="123">
        <f>SUM(R240:R388)</f>
        <v>1.8938E-2</v>
      </c>
      <c r="T239" s="123">
        <f>SUM(T240:T388)</f>
        <v>9.1314869999999999</v>
      </c>
      <c r="U239" s="328"/>
      <c r="V239" s="1" t="str">
        <f t="shared" si="2"/>
        <v/>
      </c>
      <c r="AR239" s="118" t="s">
        <v>82</v>
      </c>
      <c r="AT239" s="125" t="s">
        <v>74</v>
      </c>
      <c r="AU239" s="125" t="s">
        <v>82</v>
      </c>
      <c r="AY239" s="118" t="s">
        <v>150</v>
      </c>
      <c r="BK239" s="126">
        <f>SUM(BK240:BK388)</f>
        <v>0</v>
      </c>
    </row>
    <row r="240" spans="2:65" s="1" customFormat="1" ht="16.5" customHeight="1" x14ac:dyDescent="0.2">
      <c r="B240" s="33"/>
      <c r="C240" s="129" t="s">
        <v>342</v>
      </c>
      <c r="D240" s="129" t="s">
        <v>153</v>
      </c>
      <c r="E240" s="130" t="s">
        <v>343</v>
      </c>
      <c r="F240" s="131" t="s">
        <v>344</v>
      </c>
      <c r="G240" s="132" t="s">
        <v>345</v>
      </c>
      <c r="H240" s="133">
        <v>1</v>
      </c>
      <c r="I240" s="134"/>
      <c r="J240" s="135">
        <f>ROUND(I240*H240,2)</f>
        <v>0</v>
      </c>
      <c r="K240" s="131" t="s">
        <v>19</v>
      </c>
      <c r="L240" s="33"/>
      <c r="M240" s="136" t="s">
        <v>19</v>
      </c>
      <c r="N240" s="137" t="s">
        <v>47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8">
        <f>S240*H240</f>
        <v>0</v>
      </c>
      <c r="U240" s="329" t="s">
        <v>19</v>
      </c>
      <c r="V240" s="1" t="str">
        <f t="shared" si="2"/>
        <v/>
      </c>
      <c r="AR240" s="140" t="s">
        <v>158</v>
      </c>
      <c r="AT240" s="140" t="s">
        <v>153</v>
      </c>
      <c r="AU240" s="140" t="s">
        <v>88</v>
      </c>
      <c r="AY240" s="18" t="s">
        <v>150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88</v>
      </c>
      <c r="BK240" s="141">
        <f>ROUND(I240*H240,2)</f>
        <v>0</v>
      </c>
      <c r="BL240" s="18" t="s">
        <v>158</v>
      </c>
      <c r="BM240" s="140" t="s">
        <v>346</v>
      </c>
    </row>
    <row r="241" spans="2:65" s="1" customFormat="1" ht="16.5" customHeight="1" x14ac:dyDescent="0.2">
      <c r="B241" s="33"/>
      <c r="C241" s="129" t="s">
        <v>347</v>
      </c>
      <c r="D241" s="129" t="s">
        <v>153</v>
      </c>
      <c r="E241" s="130" t="s">
        <v>348</v>
      </c>
      <c r="F241" s="131" t="s">
        <v>349</v>
      </c>
      <c r="G241" s="132" t="s">
        <v>345</v>
      </c>
      <c r="H241" s="133">
        <v>1</v>
      </c>
      <c r="I241" s="134"/>
      <c r="J241" s="135">
        <f>ROUND(I241*H241,2)</f>
        <v>0</v>
      </c>
      <c r="K241" s="131" t="s">
        <v>19</v>
      </c>
      <c r="L241" s="33"/>
      <c r="M241" s="136" t="s">
        <v>19</v>
      </c>
      <c r="N241" s="137" t="s">
        <v>47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8">
        <f>S241*H241</f>
        <v>0</v>
      </c>
      <c r="U241" s="329" t="s">
        <v>19</v>
      </c>
      <c r="V241" s="1" t="str">
        <f t="shared" si="2"/>
        <v/>
      </c>
      <c r="AR241" s="140" t="s">
        <v>158</v>
      </c>
      <c r="AT241" s="140" t="s">
        <v>153</v>
      </c>
      <c r="AU241" s="140" t="s">
        <v>88</v>
      </c>
      <c r="AY241" s="18" t="s">
        <v>150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88</v>
      </c>
      <c r="BK241" s="141">
        <f>ROUND(I241*H241,2)</f>
        <v>0</v>
      </c>
      <c r="BL241" s="18" t="s">
        <v>158</v>
      </c>
      <c r="BM241" s="140" t="s">
        <v>350</v>
      </c>
    </row>
    <row r="242" spans="2:65" s="1" customFormat="1" ht="24.2" customHeight="1" x14ac:dyDescent="0.2">
      <c r="B242" s="33"/>
      <c r="C242" s="129" t="s">
        <v>351</v>
      </c>
      <c r="D242" s="129" t="s">
        <v>153</v>
      </c>
      <c r="E242" s="130" t="s">
        <v>352</v>
      </c>
      <c r="F242" s="131" t="s">
        <v>353</v>
      </c>
      <c r="G242" s="132" t="s">
        <v>170</v>
      </c>
      <c r="H242" s="133">
        <v>89.48</v>
      </c>
      <c r="I242" s="134"/>
      <c r="J242" s="135">
        <f>ROUND(I242*H242,2)</f>
        <v>0</v>
      </c>
      <c r="K242" s="131" t="s">
        <v>157</v>
      </c>
      <c r="L242" s="33"/>
      <c r="M242" s="136" t="s">
        <v>19</v>
      </c>
      <c r="N242" s="137" t="s">
        <v>47</v>
      </c>
      <c r="P242" s="138">
        <f>O242*H242</f>
        <v>0</v>
      </c>
      <c r="Q242" s="138">
        <v>1.2999999999999999E-4</v>
      </c>
      <c r="R242" s="138">
        <f>Q242*H242</f>
        <v>1.1632399999999999E-2</v>
      </c>
      <c r="S242" s="138">
        <v>0</v>
      </c>
      <c r="T242" s="138">
        <f>S242*H242</f>
        <v>0</v>
      </c>
      <c r="U242" s="329" t="s">
        <v>19</v>
      </c>
      <c r="V242" s="1" t="str">
        <f t="shared" si="2"/>
        <v/>
      </c>
      <c r="AR242" s="140" t="s">
        <v>158</v>
      </c>
      <c r="AT242" s="140" t="s">
        <v>153</v>
      </c>
      <c r="AU242" s="140" t="s">
        <v>88</v>
      </c>
      <c r="AY242" s="18" t="s">
        <v>150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8" t="s">
        <v>88</v>
      </c>
      <c r="BK242" s="141">
        <f>ROUND(I242*H242,2)</f>
        <v>0</v>
      </c>
      <c r="BL242" s="18" t="s">
        <v>158</v>
      </c>
      <c r="BM242" s="140" t="s">
        <v>354</v>
      </c>
    </row>
    <row r="243" spans="2:65" s="1" customFormat="1" ht="11.25" x14ac:dyDescent="0.2">
      <c r="B243" s="33"/>
      <c r="D243" s="142" t="s">
        <v>160</v>
      </c>
      <c r="F243" s="143" t="s">
        <v>355</v>
      </c>
      <c r="I243" s="144"/>
      <c r="L243" s="33"/>
      <c r="M243" s="145"/>
      <c r="U243" s="330"/>
      <c r="V243" s="1" t="str">
        <f t="shared" si="2"/>
        <v/>
      </c>
      <c r="AT243" s="18" t="s">
        <v>160</v>
      </c>
      <c r="AU243" s="18" t="s">
        <v>88</v>
      </c>
    </row>
    <row r="244" spans="2:65" s="12" customFormat="1" ht="11.25" x14ac:dyDescent="0.2">
      <c r="B244" s="146"/>
      <c r="D244" s="147" t="s">
        <v>162</v>
      </c>
      <c r="E244" s="148" t="s">
        <v>19</v>
      </c>
      <c r="F244" s="149" t="s">
        <v>356</v>
      </c>
      <c r="H244" s="150">
        <v>89.48</v>
      </c>
      <c r="I244" s="151"/>
      <c r="L244" s="146"/>
      <c r="M244" s="152"/>
      <c r="U244" s="331"/>
      <c r="V244" s="1" t="str">
        <f t="shared" si="2"/>
        <v/>
      </c>
      <c r="AT244" s="148" t="s">
        <v>162</v>
      </c>
      <c r="AU244" s="148" t="s">
        <v>88</v>
      </c>
      <c r="AV244" s="12" t="s">
        <v>88</v>
      </c>
      <c r="AW244" s="12" t="s">
        <v>36</v>
      </c>
      <c r="AX244" s="12" t="s">
        <v>75</v>
      </c>
      <c r="AY244" s="148" t="s">
        <v>150</v>
      </c>
    </row>
    <row r="245" spans="2:65" s="13" customFormat="1" ht="11.25" x14ac:dyDescent="0.2">
      <c r="B245" s="153"/>
      <c r="D245" s="147" t="s">
        <v>162</v>
      </c>
      <c r="E245" s="154" t="s">
        <v>19</v>
      </c>
      <c r="F245" s="155" t="s">
        <v>167</v>
      </c>
      <c r="H245" s="156">
        <v>89.48</v>
      </c>
      <c r="I245" s="157"/>
      <c r="L245" s="153"/>
      <c r="M245" s="158"/>
      <c r="U245" s="332"/>
      <c r="V245" s="1" t="str">
        <f t="shared" si="2"/>
        <v/>
      </c>
      <c r="AT245" s="154" t="s">
        <v>162</v>
      </c>
      <c r="AU245" s="154" t="s">
        <v>88</v>
      </c>
      <c r="AV245" s="13" t="s">
        <v>158</v>
      </c>
      <c r="AW245" s="13" t="s">
        <v>36</v>
      </c>
      <c r="AX245" s="13" t="s">
        <v>82</v>
      </c>
      <c r="AY245" s="154" t="s">
        <v>150</v>
      </c>
    </row>
    <row r="246" spans="2:65" s="1" customFormat="1" ht="16.5" customHeight="1" x14ac:dyDescent="0.2">
      <c r="B246" s="33"/>
      <c r="C246" s="129" t="s">
        <v>357</v>
      </c>
      <c r="D246" s="129" t="s">
        <v>153</v>
      </c>
      <c r="E246" s="130" t="s">
        <v>358</v>
      </c>
      <c r="F246" s="131" t="s">
        <v>359</v>
      </c>
      <c r="G246" s="132" t="s">
        <v>170</v>
      </c>
      <c r="H246" s="133">
        <v>9.5280000000000005</v>
      </c>
      <c r="I246" s="134"/>
      <c r="J246" s="135">
        <f>ROUND(I246*H246,2)</f>
        <v>0</v>
      </c>
      <c r="K246" s="131" t="s">
        <v>157</v>
      </c>
      <c r="L246" s="33"/>
      <c r="M246" s="136" t="s">
        <v>19</v>
      </c>
      <c r="N246" s="137" t="s">
        <v>47</v>
      </c>
      <c r="P246" s="138">
        <f>O246*H246</f>
        <v>0</v>
      </c>
      <c r="Q246" s="138">
        <v>0</v>
      </c>
      <c r="R246" s="138">
        <f>Q246*H246</f>
        <v>0</v>
      </c>
      <c r="S246" s="138">
        <v>0.26100000000000001</v>
      </c>
      <c r="T246" s="138">
        <f>S246*H246</f>
        <v>2.4868080000000004</v>
      </c>
      <c r="U246" s="329" t="s">
        <v>19</v>
      </c>
      <c r="V246" s="1" t="str">
        <f t="shared" si="2"/>
        <v/>
      </c>
      <c r="AR246" s="140" t="s">
        <v>158</v>
      </c>
      <c r="AT246" s="140" t="s">
        <v>153</v>
      </c>
      <c r="AU246" s="140" t="s">
        <v>88</v>
      </c>
      <c r="AY246" s="18" t="s">
        <v>150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88</v>
      </c>
      <c r="BK246" s="141">
        <f>ROUND(I246*H246,2)</f>
        <v>0</v>
      </c>
      <c r="BL246" s="18" t="s">
        <v>158</v>
      </c>
      <c r="BM246" s="140" t="s">
        <v>360</v>
      </c>
    </row>
    <row r="247" spans="2:65" s="1" customFormat="1" ht="11.25" x14ac:dyDescent="0.2">
      <c r="B247" s="33"/>
      <c r="D247" s="142" t="s">
        <v>160</v>
      </c>
      <c r="F247" s="143" t="s">
        <v>361</v>
      </c>
      <c r="I247" s="144"/>
      <c r="L247" s="33"/>
      <c r="M247" s="145"/>
      <c r="U247" s="330"/>
      <c r="V247" s="1" t="str">
        <f t="shared" si="2"/>
        <v/>
      </c>
      <c r="AT247" s="18" t="s">
        <v>160</v>
      </c>
      <c r="AU247" s="18" t="s">
        <v>88</v>
      </c>
    </row>
    <row r="248" spans="2:65" s="14" customFormat="1" ht="11.25" x14ac:dyDescent="0.2">
      <c r="B248" s="159"/>
      <c r="D248" s="147" t="s">
        <v>162</v>
      </c>
      <c r="E248" s="160" t="s">
        <v>19</v>
      </c>
      <c r="F248" s="161" t="s">
        <v>362</v>
      </c>
      <c r="H248" s="160" t="s">
        <v>19</v>
      </c>
      <c r="I248" s="162"/>
      <c r="L248" s="159"/>
      <c r="M248" s="163"/>
      <c r="U248" s="333"/>
      <c r="V248" s="1" t="str">
        <f t="shared" si="2"/>
        <v/>
      </c>
      <c r="AT248" s="160" t="s">
        <v>162</v>
      </c>
      <c r="AU248" s="160" t="s">
        <v>88</v>
      </c>
      <c r="AV248" s="14" t="s">
        <v>82</v>
      </c>
      <c r="AW248" s="14" t="s">
        <v>36</v>
      </c>
      <c r="AX248" s="14" t="s">
        <v>75</v>
      </c>
      <c r="AY248" s="160" t="s">
        <v>150</v>
      </c>
    </row>
    <row r="249" spans="2:65" s="12" customFormat="1" ht="11.25" x14ac:dyDescent="0.2">
      <c r="B249" s="146"/>
      <c r="D249" s="147" t="s">
        <v>162</v>
      </c>
      <c r="E249" s="148" t="s">
        <v>19</v>
      </c>
      <c r="F249" s="149" t="s">
        <v>363</v>
      </c>
      <c r="H249" s="150">
        <v>6.8739999999999997</v>
      </c>
      <c r="I249" s="151"/>
      <c r="L249" s="146"/>
      <c r="M249" s="152"/>
      <c r="U249" s="331"/>
      <c r="V249" s="1" t="str">
        <f t="shared" si="2"/>
        <v/>
      </c>
      <c r="AT249" s="148" t="s">
        <v>162</v>
      </c>
      <c r="AU249" s="148" t="s">
        <v>88</v>
      </c>
      <c r="AV249" s="12" t="s">
        <v>88</v>
      </c>
      <c r="AW249" s="12" t="s">
        <v>36</v>
      </c>
      <c r="AX249" s="12" t="s">
        <v>75</v>
      </c>
      <c r="AY249" s="148" t="s">
        <v>150</v>
      </c>
    </row>
    <row r="250" spans="2:65" s="12" customFormat="1" ht="11.25" x14ac:dyDescent="0.2">
      <c r="B250" s="146"/>
      <c r="D250" s="147" t="s">
        <v>162</v>
      </c>
      <c r="E250" s="148" t="s">
        <v>19</v>
      </c>
      <c r="F250" s="149" t="s">
        <v>364</v>
      </c>
      <c r="H250" s="150">
        <v>3.488</v>
      </c>
      <c r="I250" s="151"/>
      <c r="L250" s="146"/>
      <c r="M250" s="152"/>
      <c r="U250" s="331"/>
      <c r="V250" s="1" t="str">
        <f t="shared" si="2"/>
        <v/>
      </c>
      <c r="AT250" s="148" t="s">
        <v>162</v>
      </c>
      <c r="AU250" s="148" t="s">
        <v>88</v>
      </c>
      <c r="AV250" s="12" t="s">
        <v>88</v>
      </c>
      <c r="AW250" s="12" t="s">
        <v>36</v>
      </c>
      <c r="AX250" s="12" t="s">
        <v>75</v>
      </c>
      <c r="AY250" s="148" t="s">
        <v>150</v>
      </c>
    </row>
    <row r="251" spans="2:65" s="12" customFormat="1" ht="11.25" x14ac:dyDescent="0.2">
      <c r="B251" s="146"/>
      <c r="D251" s="147" t="s">
        <v>162</v>
      </c>
      <c r="E251" s="148" t="s">
        <v>19</v>
      </c>
      <c r="F251" s="149" t="s">
        <v>365</v>
      </c>
      <c r="H251" s="150">
        <v>-0.83399999999999996</v>
      </c>
      <c r="I251" s="151"/>
      <c r="L251" s="146"/>
      <c r="M251" s="152"/>
      <c r="U251" s="331"/>
      <c r="V251" s="1" t="str">
        <f t="shared" si="2"/>
        <v/>
      </c>
      <c r="AT251" s="148" t="s">
        <v>162</v>
      </c>
      <c r="AU251" s="148" t="s">
        <v>88</v>
      </c>
      <c r="AV251" s="12" t="s">
        <v>88</v>
      </c>
      <c r="AW251" s="12" t="s">
        <v>36</v>
      </c>
      <c r="AX251" s="12" t="s">
        <v>75</v>
      </c>
      <c r="AY251" s="148" t="s">
        <v>150</v>
      </c>
    </row>
    <row r="252" spans="2:65" s="13" customFormat="1" ht="11.25" x14ac:dyDescent="0.2">
      <c r="B252" s="153"/>
      <c r="D252" s="147" t="s">
        <v>162</v>
      </c>
      <c r="E252" s="154" t="s">
        <v>19</v>
      </c>
      <c r="F252" s="155" t="s">
        <v>167</v>
      </c>
      <c r="H252" s="156">
        <v>9.5280000000000005</v>
      </c>
      <c r="I252" s="157"/>
      <c r="L252" s="153"/>
      <c r="M252" s="158"/>
      <c r="U252" s="332"/>
      <c r="V252" s="1" t="str">
        <f t="shared" si="2"/>
        <v/>
      </c>
      <c r="AT252" s="154" t="s">
        <v>162</v>
      </c>
      <c r="AU252" s="154" t="s">
        <v>88</v>
      </c>
      <c r="AV252" s="13" t="s">
        <v>158</v>
      </c>
      <c r="AW252" s="13" t="s">
        <v>36</v>
      </c>
      <c r="AX252" s="13" t="s">
        <v>82</v>
      </c>
      <c r="AY252" s="154" t="s">
        <v>150</v>
      </c>
    </row>
    <row r="253" spans="2:65" s="1" customFormat="1" ht="16.5" customHeight="1" x14ac:dyDescent="0.2">
      <c r="B253" s="33"/>
      <c r="C253" s="129" t="s">
        <v>366</v>
      </c>
      <c r="D253" s="129" t="s">
        <v>153</v>
      </c>
      <c r="E253" s="130" t="s">
        <v>367</v>
      </c>
      <c r="F253" s="131" t="s">
        <v>368</v>
      </c>
      <c r="G253" s="132" t="s">
        <v>170</v>
      </c>
      <c r="H253" s="133">
        <v>3.3679999999999999</v>
      </c>
      <c r="I253" s="134"/>
      <c r="J253" s="135">
        <f>ROUND(I253*H253,2)</f>
        <v>0</v>
      </c>
      <c r="K253" s="131" t="s">
        <v>157</v>
      </c>
      <c r="L253" s="33"/>
      <c r="M253" s="136" t="s">
        <v>19</v>
      </c>
      <c r="N253" s="137" t="s">
        <v>47</v>
      </c>
      <c r="P253" s="138">
        <f>O253*H253</f>
        <v>0</v>
      </c>
      <c r="Q253" s="138">
        <v>0</v>
      </c>
      <c r="R253" s="138">
        <f>Q253*H253</f>
        <v>0</v>
      </c>
      <c r="S253" s="138">
        <v>0.1</v>
      </c>
      <c r="T253" s="138">
        <f>S253*H253</f>
        <v>0.33679999999999999</v>
      </c>
      <c r="U253" s="329" t="s">
        <v>19</v>
      </c>
      <c r="V253" s="1" t="str">
        <f t="shared" si="2"/>
        <v/>
      </c>
      <c r="AR253" s="140" t="s">
        <v>158</v>
      </c>
      <c r="AT253" s="140" t="s">
        <v>153</v>
      </c>
      <c r="AU253" s="140" t="s">
        <v>88</v>
      </c>
      <c r="AY253" s="18" t="s">
        <v>150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88</v>
      </c>
      <c r="BK253" s="141">
        <f>ROUND(I253*H253,2)</f>
        <v>0</v>
      </c>
      <c r="BL253" s="18" t="s">
        <v>158</v>
      </c>
      <c r="BM253" s="140" t="s">
        <v>369</v>
      </c>
    </row>
    <row r="254" spans="2:65" s="1" customFormat="1" ht="11.25" x14ac:dyDescent="0.2">
      <c r="B254" s="33"/>
      <c r="D254" s="142" t="s">
        <v>160</v>
      </c>
      <c r="F254" s="143" t="s">
        <v>370</v>
      </c>
      <c r="I254" s="144"/>
      <c r="L254" s="33"/>
      <c r="M254" s="145"/>
      <c r="U254" s="330"/>
      <c r="V254" s="1" t="str">
        <f t="shared" si="2"/>
        <v/>
      </c>
      <c r="AT254" s="18" t="s">
        <v>160</v>
      </c>
      <c r="AU254" s="18" t="s">
        <v>88</v>
      </c>
    </row>
    <row r="255" spans="2:65" s="12" customFormat="1" ht="11.25" x14ac:dyDescent="0.2">
      <c r="B255" s="146"/>
      <c r="D255" s="147" t="s">
        <v>162</v>
      </c>
      <c r="E255" s="148" t="s">
        <v>19</v>
      </c>
      <c r="F255" s="149" t="s">
        <v>371</v>
      </c>
      <c r="H255" s="150">
        <v>1.53</v>
      </c>
      <c r="I255" s="151"/>
      <c r="L255" s="146"/>
      <c r="M255" s="152"/>
      <c r="U255" s="331"/>
      <c r="V255" s="1" t="str">
        <f t="shared" si="2"/>
        <v/>
      </c>
      <c r="AT255" s="148" t="s">
        <v>162</v>
      </c>
      <c r="AU255" s="148" t="s">
        <v>88</v>
      </c>
      <c r="AV255" s="12" t="s">
        <v>88</v>
      </c>
      <c r="AW255" s="12" t="s">
        <v>36</v>
      </c>
      <c r="AX255" s="12" t="s">
        <v>75</v>
      </c>
      <c r="AY255" s="148" t="s">
        <v>150</v>
      </c>
    </row>
    <row r="256" spans="2:65" s="12" customFormat="1" ht="11.25" x14ac:dyDescent="0.2">
      <c r="B256" s="146"/>
      <c r="D256" s="147" t="s">
        <v>162</v>
      </c>
      <c r="E256" s="148" t="s">
        <v>19</v>
      </c>
      <c r="F256" s="149" t="s">
        <v>372</v>
      </c>
      <c r="H256" s="150">
        <v>1.8380000000000001</v>
      </c>
      <c r="I256" s="151"/>
      <c r="L256" s="146"/>
      <c r="M256" s="152"/>
      <c r="U256" s="331"/>
      <c r="V256" s="1" t="str">
        <f t="shared" si="2"/>
        <v/>
      </c>
      <c r="AT256" s="148" t="s">
        <v>162</v>
      </c>
      <c r="AU256" s="148" t="s">
        <v>88</v>
      </c>
      <c r="AV256" s="12" t="s">
        <v>88</v>
      </c>
      <c r="AW256" s="12" t="s">
        <v>36</v>
      </c>
      <c r="AX256" s="12" t="s">
        <v>75</v>
      </c>
      <c r="AY256" s="148" t="s">
        <v>150</v>
      </c>
    </row>
    <row r="257" spans="2:65" s="13" customFormat="1" ht="11.25" x14ac:dyDescent="0.2">
      <c r="B257" s="153"/>
      <c r="D257" s="147" t="s">
        <v>162</v>
      </c>
      <c r="E257" s="154" t="s">
        <v>19</v>
      </c>
      <c r="F257" s="155" t="s">
        <v>167</v>
      </c>
      <c r="H257" s="156">
        <v>3.3680000000000003</v>
      </c>
      <c r="I257" s="157"/>
      <c r="L257" s="153"/>
      <c r="M257" s="158"/>
      <c r="U257" s="332"/>
      <c r="V257" s="1" t="str">
        <f t="shared" si="2"/>
        <v/>
      </c>
      <c r="AT257" s="154" t="s">
        <v>162</v>
      </c>
      <c r="AU257" s="154" t="s">
        <v>88</v>
      </c>
      <c r="AV257" s="13" t="s">
        <v>158</v>
      </c>
      <c r="AW257" s="13" t="s">
        <v>36</v>
      </c>
      <c r="AX257" s="13" t="s">
        <v>82</v>
      </c>
      <c r="AY257" s="154" t="s">
        <v>150</v>
      </c>
    </row>
    <row r="258" spans="2:65" s="1" customFormat="1" ht="24.2" customHeight="1" x14ac:dyDescent="0.2">
      <c r="B258" s="33"/>
      <c r="C258" s="129" t="s">
        <v>373</v>
      </c>
      <c r="D258" s="129" t="s">
        <v>153</v>
      </c>
      <c r="E258" s="130" t="s">
        <v>374</v>
      </c>
      <c r="F258" s="131" t="s">
        <v>375</v>
      </c>
      <c r="G258" s="132" t="s">
        <v>156</v>
      </c>
      <c r="H258" s="133">
        <v>0.191</v>
      </c>
      <c r="I258" s="134"/>
      <c r="J258" s="135">
        <f>ROUND(I258*H258,2)</f>
        <v>0</v>
      </c>
      <c r="K258" s="131" t="s">
        <v>157</v>
      </c>
      <c r="L258" s="33"/>
      <c r="M258" s="136" t="s">
        <v>19</v>
      </c>
      <c r="N258" s="137" t="s">
        <v>47</v>
      </c>
      <c r="P258" s="138">
        <f>O258*H258</f>
        <v>0</v>
      </c>
      <c r="Q258" s="138">
        <v>0</v>
      </c>
      <c r="R258" s="138">
        <f>Q258*H258</f>
        <v>0</v>
      </c>
      <c r="S258" s="138">
        <v>1.8</v>
      </c>
      <c r="T258" s="138">
        <f>S258*H258</f>
        <v>0.34379999999999999</v>
      </c>
      <c r="U258" s="329" t="s">
        <v>19</v>
      </c>
      <c r="V258" s="1" t="str">
        <f t="shared" si="2"/>
        <v/>
      </c>
      <c r="AR258" s="140" t="s">
        <v>158</v>
      </c>
      <c r="AT258" s="140" t="s">
        <v>153</v>
      </c>
      <c r="AU258" s="140" t="s">
        <v>88</v>
      </c>
      <c r="AY258" s="18" t="s">
        <v>150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88</v>
      </c>
      <c r="BK258" s="141">
        <f>ROUND(I258*H258,2)</f>
        <v>0</v>
      </c>
      <c r="BL258" s="18" t="s">
        <v>158</v>
      </c>
      <c r="BM258" s="140" t="s">
        <v>376</v>
      </c>
    </row>
    <row r="259" spans="2:65" s="1" customFormat="1" ht="11.25" x14ac:dyDescent="0.2">
      <c r="B259" s="33"/>
      <c r="D259" s="142" t="s">
        <v>160</v>
      </c>
      <c r="F259" s="143" t="s">
        <v>377</v>
      </c>
      <c r="I259" s="144"/>
      <c r="L259" s="33"/>
      <c r="M259" s="145"/>
      <c r="U259" s="330"/>
      <c r="V259" s="1" t="str">
        <f t="shared" si="2"/>
        <v/>
      </c>
      <c r="AT259" s="18" t="s">
        <v>160</v>
      </c>
      <c r="AU259" s="18" t="s">
        <v>88</v>
      </c>
    </row>
    <row r="260" spans="2:65" s="1" customFormat="1" ht="19.5" x14ac:dyDescent="0.2">
      <c r="B260" s="33"/>
      <c r="D260" s="147" t="s">
        <v>229</v>
      </c>
      <c r="F260" s="164" t="s">
        <v>378</v>
      </c>
      <c r="I260" s="144"/>
      <c r="L260" s="33"/>
      <c r="M260" s="145"/>
      <c r="U260" s="330"/>
      <c r="V260" s="1" t="str">
        <f t="shared" si="2"/>
        <v/>
      </c>
      <c r="AT260" s="18" t="s">
        <v>229</v>
      </c>
      <c r="AU260" s="18" t="s">
        <v>88</v>
      </c>
    </row>
    <row r="261" spans="2:65" s="12" customFormat="1" ht="11.25" x14ac:dyDescent="0.2">
      <c r="B261" s="146"/>
      <c r="D261" s="147" t="s">
        <v>162</v>
      </c>
      <c r="E261" s="148" t="s">
        <v>19</v>
      </c>
      <c r="F261" s="149" t="s">
        <v>379</v>
      </c>
      <c r="H261" s="150">
        <v>0.191</v>
      </c>
      <c r="I261" s="151"/>
      <c r="L261" s="146"/>
      <c r="M261" s="152"/>
      <c r="U261" s="331"/>
      <c r="V261" s="1" t="str">
        <f t="shared" si="2"/>
        <v/>
      </c>
      <c r="AT261" s="148" t="s">
        <v>162</v>
      </c>
      <c r="AU261" s="148" t="s">
        <v>88</v>
      </c>
      <c r="AV261" s="12" t="s">
        <v>88</v>
      </c>
      <c r="AW261" s="12" t="s">
        <v>36</v>
      </c>
      <c r="AX261" s="12" t="s">
        <v>75</v>
      </c>
      <c r="AY261" s="148" t="s">
        <v>150</v>
      </c>
    </row>
    <row r="262" spans="2:65" s="13" customFormat="1" ht="11.25" x14ac:dyDescent="0.2">
      <c r="B262" s="153"/>
      <c r="D262" s="147" t="s">
        <v>162</v>
      </c>
      <c r="E262" s="154" t="s">
        <v>19</v>
      </c>
      <c r="F262" s="155" t="s">
        <v>167</v>
      </c>
      <c r="H262" s="156">
        <v>0.191</v>
      </c>
      <c r="I262" s="157"/>
      <c r="L262" s="153"/>
      <c r="M262" s="158"/>
      <c r="U262" s="332"/>
      <c r="V262" s="1" t="str">
        <f t="shared" si="2"/>
        <v/>
      </c>
      <c r="AT262" s="154" t="s">
        <v>162</v>
      </c>
      <c r="AU262" s="154" t="s">
        <v>88</v>
      </c>
      <c r="AV262" s="13" t="s">
        <v>158</v>
      </c>
      <c r="AW262" s="13" t="s">
        <v>36</v>
      </c>
      <c r="AX262" s="13" t="s">
        <v>82</v>
      </c>
      <c r="AY262" s="154" t="s">
        <v>150</v>
      </c>
    </row>
    <row r="263" spans="2:65" s="1" customFormat="1" ht="24.2" customHeight="1" x14ac:dyDescent="0.2">
      <c r="B263" s="33"/>
      <c r="C263" s="129" t="s">
        <v>380</v>
      </c>
      <c r="D263" s="129" t="s">
        <v>153</v>
      </c>
      <c r="E263" s="130" t="s">
        <v>381</v>
      </c>
      <c r="F263" s="131" t="s">
        <v>382</v>
      </c>
      <c r="G263" s="132" t="s">
        <v>178</v>
      </c>
      <c r="H263" s="133">
        <v>7.04</v>
      </c>
      <c r="I263" s="134"/>
      <c r="J263" s="135">
        <f>ROUND(I263*H263,2)</f>
        <v>0</v>
      </c>
      <c r="K263" s="131" t="s">
        <v>157</v>
      </c>
      <c r="L263" s="33"/>
      <c r="M263" s="136" t="s">
        <v>19</v>
      </c>
      <c r="N263" s="137" t="s">
        <v>47</v>
      </c>
      <c r="P263" s="138">
        <f>O263*H263</f>
        <v>0</v>
      </c>
      <c r="Q263" s="138">
        <v>0</v>
      </c>
      <c r="R263" s="138">
        <f>Q263*H263</f>
        <v>0</v>
      </c>
      <c r="S263" s="138">
        <v>8.9999999999999993E-3</v>
      </c>
      <c r="T263" s="138">
        <f>S263*H263</f>
        <v>6.336E-2</v>
      </c>
      <c r="U263" s="329" t="s">
        <v>19</v>
      </c>
      <c r="V263" s="1" t="str">
        <f t="shared" si="2"/>
        <v/>
      </c>
      <c r="AR263" s="140" t="s">
        <v>158</v>
      </c>
      <c r="AT263" s="140" t="s">
        <v>153</v>
      </c>
      <c r="AU263" s="140" t="s">
        <v>88</v>
      </c>
      <c r="AY263" s="18" t="s">
        <v>150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88</v>
      </c>
      <c r="BK263" s="141">
        <f>ROUND(I263*H263,2)</f>
        <v>0</v>
      </c>
      <c r="BL263" s="18" t="s">
        <v>158</v>
      </c>
      <c r="BM263" s="140" t="s">
        <v>383</v>
      </c>
    </row>
    <row r="264" spans="2:65" s="1" customFormat="1" ht="11.25" x14ac:dyDescent="0.2">
      <c r="B264" s="33"/>
      <c r="D264" s="142" t="s">
        <v>160</v>
      </c>
      <c r="F264" s="143" t="s">
        <v>384</v>
      </c>
      <c r="I264" s="144"/>
      <c r="L264" s="33"/>
      <c r="M264" s="145"/>
      <c r="U264" s="330"/>
      <c r="V264" s="1" t="str">
        <f t="shared" si="2"/>
        <v/>
      </c>
      <c r="AT264" s="18" t="s">
        <v>160</v>
      </c>
      <c r="AU264" s="18" t="s">
        <v>88</v>
      </c>
    </row>
    <row r="265" spans="2:65" s="12" customFormat="1" ht="11.25" x14ac:dyDescent="0.2">
      <c r="B265" s="146"/>
      <c r="D265" s="147" t="s">
        <v>162</v>
      </c>
      <c r="E265" s="148" t="s">
        <v>19</v>
      </c>
      <c r="F265" s="149" t="s">
        <v>385</v>
      </c>
      <c r="H265" s="150">
        <v>7.04</v>
      </c>
      <c r="I265" s="151"/>
      <c r="L265" s="146"/>
      <c r="M265" s="152"/>
      <c r="U265" s="331"/>
      <c r="V265" s="1" t="str">
        <f t="shared" si="2"/>
        <v/>
      </c>
      <c r="AT265" s="148" t="s">
        <v>162</v>
      </c>
      <c r="AU265" s="148" t="s">
        <v>88</v>
      </c>
      <c r="AV265" s="12" t="s">
        <v>88</v>
      </c>
      <c r="AW265" s="12" t="s">
        <v>36</v>
      </c>
      <c r="AX265" s="12" t="s">
        <v>75</v>
      </c>
      <c r="AY265" s="148" t="s">
        <v>150</v>
      </c>
    </row>
    <row r="266" spans="2:65" s="13" customFormat="1" ht="11.25" x14ac:dyDescent="0.2">
      <c r="B266" s="153"/>
      <c r="D266" s="147" t="s">
        <v>162</v>
      </c>
      <c r="E266" s="154" t="s">
        <v>19</v>
      </c>
      <c r="F266" s="155" t="s">
        <v>167</v>
      </c>
      <c r="H266" s="156">
        <v>7.04</v>
      </c>
      <c r="I266" s="157"/>
      <c r="L266" s="153"/>
      <c r="M266" s="158"/>
      <c r="U266" s="332"/>
      <c r="V266" s="1" t="str">
        <f t="shared" si="2"/>
        <v/>
      </c>
      <c r="AT266" s="154" t="s">
        <v>162</v>
      </c>
      <c r="AU266" s="154" t="s">
        <v>88</v>
      </c>
      <c r="AV266" s="13" t="s">
        <v>158</v>
      </c>
      <c r="AW266" s="13" t="s">
        <v>36</v>
      </c>
      <c r="AX266" s="13" t="s">
        <v>82</v>
      </c>
      <c r="AY266" s="154" t="s">
        <v>150</v>
      </c>
    </row>
    <row r="267" spans="2:65" s="1" customFormat="1" ht="24.2" customHeight="1" x14ac:dyDescent="0.2">
      <c r="B267" s="33"/>
      <c r="C267" s="129" t="s">
        <v>386</v>
      </c>
      <c r="D267" s="129" t="s">
        <v>153</v>
      </c>
      <c r="E267" s="130" t="s">
        <v>387</v>
      </c>
      <c r="F267" s="131" t="s">
        <v>388</v>
      </c>
      <c r="G267" s="132" t="s">
        <v>178</v>
      </c>
      <c r="H267" s="133">
        <v>2.2000000000000002</v>
      </c>
      <c r="I267" s="134"/>
      <c r="J267" s="135">
        <f>ROUND(I267*H267,2)</f>
        <v>0</v>
      </c>
      <c r="K267" s="131" t="s">
        <v>157</v>
      </c>
      <c r="L267" s="33"/>
      <c r="M267" s="136" t="s">
        <v>19</v>
      </c>
      <c r="N267" s="137" t="s">
        <v>47</v>
      </c>
      <c r="P267" s="138">
        <f>O267*H267</f>
        <v>0</v>
      </c>
      <c r="Q267" s="138">
        <v>0</v>
      </c>
      <c r="R267" s="138">
        <f>Q267*H267</f>
        <v>0</v>
      </c>
      <c r="S267" s="138">
        <v>4.2000000000000003E-2</v>
      </c>
      <c r="T267" s="138">
        <f>S267*H267</f>
        <v>9.240000000000001E-2</v>
      </c>
      <c r="U267" s="329" t="s">
        <v>19</v>
      </c>
      <c r="V267" s="1" t="str">
        <f t="shared" si="2"/>
        <v/>
      </c>
      <c r="AR267" s="140" t="s">
        <v>158</v>
      </c>
      <c r="AT267" s="140" t="s">
        <v>153</v>
      </c>
      <c r="AU267" s="140" t="s">
        <v>88</v>
      </c>
      <c r="AY267" s="18" t="s">
        <v>150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88</v>
      </c>
      <c r="BK267" s="141">
        <f>ROUND(I267*H267,2)</f>
        <v>0</v>
      </c>
      <c r="BL267" s="18" t="s">
        <v>158</v>
      </c>
      <c r="BM267" s="140" t="s">
        <v>389</v>
      </c>
    </row>
    <row r="268" spans="2:65" s="1" customFormat="1" ht="11.25" x14ac:dyDescent="0.2">
      <c r="B268" s="33"/>
      <c r="D268" s="142" t="s">
        <v>160</v>
      </c>
      <c r="F268" s="143" t="s">
        <v>390</v>
      </c>
      <c r="I268" s="144"/>
      <c r="L268" s="33"/>
      <c r="M268" s="145"/>
      <c r="U268" s="330"/>
      <c r="V268" s="1" t="str">
        <f t="shared" si="2"/>
        <v/>
      </c>
      <c r="AT268" s="18" t="s">
        <v>160</v>
      </c>
      <c r="AU268" s="18" t="s">
        <v>88</v>
      </c>
    </row>
    <row r="269" spans="2:65" s="12" customFormat="1" ht="11.25" x14ac:dyDescent="0.2">
      <c r="B269" s="146"/>
      <c r="D269" s="147" t="s">
        <v>162</v>
      </c>
      <c r="E269" s="148" t="s">
        <v>19</v>
      </c>
      <c r="F269" s="149" t="s">
        <v>391</v>
      </c>
      <c r="H269" s="150">
        <v>2.2000000000000002</v>
      </c>
      <c r="I269" s="151"/>
      <c r="L269" s="146"/>
      <c r="M269" s="152"/>
      <c r="U269" s="331"/>
      <c r="V269" s="1" t="str">
        <f t="shared" si="2"/>
        <v/>
      </c>
      <c r="AT269" s="148" t="s">
        <v>162</v>
      </c>
      <c r="AU269" s="148" t="s">
        <v>88</v>
      </c>
      <c r="AV269" s="12" t="s">
        <v>88</v>
      </c>
      <c r="AW269" s="12" t="s">
        <v>36</v>
      </c>
      <c r="AX269" s="12" t="s">
        <v>75</v>
      </c>
      <c r="AY269" s="148" t="s">
        <v>150</v>
      </c>
    </row>
    <row r="270" spans="2:65" s="13" customFormat="1" ht="11.25" x14ac:dyDescent="0.2">
      <c r="B270" s="153"/>
      <c r="D270" s="147" t="s">
        <v>162</v>
      </c>
      <c r="E270" s="154" t="s">
        <v>19</v>
      </c>
      <c r="F270" s="155" t="s">
        <v>167</v>
      </c>
      <c r="H270" s="156">
        <v>2.2000000000000002</v>
      </c>
      <c r="I270" s="157"/>
      <c r="L270" s="153"/>
      <c r="M270" s="158"/>
      <c r="U270" s="332"/>
      <c r="V270" s="1" t="str">
        <f t="shared" si="2"/>
        <v/>
      </c>
      <c r="AT270" s="154" t="s">
        <v>162</v>
      </c>
      <c r="AU270" s="154" t="s">
        <v>88</v>
      </c>
      <c r="AV270" s="13" t="s">
        <v>158</v>
      </c>
      <c r="AW270" s="13" t="s">
        <v>36</v>
      </c>
      <c r="AX270" s="13" t="s">
        <v>82</v>
      </c>
      <c r="AY270" s="154" t="s">
        <v>150</v>
      </c>
    </row>
    <row r="271" spans="2:65" s="1" customFormat="1" ht="21.75" customHeight="1" x14ac:dyDescent="0.2">
      <c r="B271" s="33"/>
      <c r="C271" s="129" t="s">
        <v>392</v>
      </c>
      <c r="D271" s="129" t="s">
        <v>153</v>
      </c>
      <c r="E271" s="130" t="s">
        <v>393</v>
      </c>
      <c r="F271" s="131" t="s">
        <v>394</v>
      </c>
      <c r="G271" s="132" t="s">
        <v>178</v>
      </c>
      <c r="H271" s="133">
        <v>3</v>
      </c>
      <c r="I271" s="134"/>
      <c r="J271" s="135">
        <f>ROUND(I271*H271,2)</f>
        <v>0</v>
      </c>
      <c r="K271" s="131" t="s">
        <v>157</v>
      </c>
      <c r="L271" s="33"/>
      <c r="M271" s="136" t="s">
        <v>19</v>
      </c>
      <c r="N271" s="137" t="s">
        <v>47</v>
      </c>
      <c r="P271" s="138">
        <f>O271*H271</f>
        <v>0</v>
      </c>
      <c r="Q271" s="138">
        <v>0</v>
      </c>
      <c r="R271" s="138">
        <f>Q271*H271</f>
        <v>0</v>
      </c>
      <c r="S271" s="138">
        <v>8.9999999999999993E-3</v>
      </c>
      <c r="T271" s="138">
        <f>S271*H271</f>
        <v>2.6999999999999996E-2</v>
      </c>
      <c r="U271" s="329" t="s">
        <v>19</v>
      </c>
      <c r="V271" s="1" t="str">
        <f t="shared" si="2"/>
        <v/>
      </c>
      <c r="AR271" s="140" t="s">
        <v>158</v>
      </c>
      <c r="AT271" s="140" t="s">
        <v>153</v>
      </c>
      <c r="AU271" s="140" t="s">
        <v>88</v>
      </c>
      <c r="AY271" s="18" t="s">
        <v>150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88</v>
      </c>
      <c r="BK271" s="141">
        <f>ROUND(I271*H271,2)</f>
        <v>0</v>
      </c>
      <c r="BL271" s="18" t="s">
        <v>158</v>
      </c>
      <c r="BM271" s="140" t="s">
        <v>395</v>
      </c>
    </row>
    <row r="272" spans="2:65" s="1" customFormat="1" ht="11.25" x14ac:dyDescent="0.2">
      <c r="B272" s="33"/>
      <c r="D272" s="142" t="s">
        <v>160</v>
      </c>
      <c r="F272" s="143" t="s">
        <v>396</v>
      </c>
      <c r="I272" s="144"/>
      <c r="L272" s="33"/>
      <c r="M272" s="145"/>
      <c r="U272" s="330"/>
      <c r="V272" s="1" t="str">
        <f t="shared" si="2"/>
        <v/>
      </c>
      <c r="AT272" s="18" t="s">
        <v>160</v>
      </c>
      <c r="AU272" s="18" t="s">
        <v>88</v>
      </c>
    </row>
    <row r="273" spans="2:65" s="12" customFormat="1" ht="11.25" x14ac:dyDescent="0.2">
      <c r="B273" s="146"/>
      <c r="D273" s="147" t="s">
        <v>162</v>
      </c>
      <c r="E273" s="148" t="s">
        <v>19</v>
      </c>
      <c r="F273" s="149" t="s">
        <v>397</v>
      </c>
      <c r="H273" s="150">
        <v>3</v>
      </c>
      <c r="I273" s="151"/>
      <c r="L273" s="146"/>
      <c r="M273" s="152"/>
      <c r="U273" s="331"/>
      <c r="V273" s="1" t="str">
        <f t="shared" si="2"/>
        <v/>
      </c>
      <c r="AT273" s="148" t="s">
        <v>162</v>
      </c>
      <c r="AU273" s="148" t="s">
        <v>88</v>
      </c>
      <c r="AV273" s="12" t="s">
        <v>88</v>
      </c>
      <c r="AW273" s="12" t="s">
        <v>36</v>
      </c>
      <c r="AX273" s="12" t="s">
        <v>75</v>
      </c>
      <c r="AY273" s="148" t="s">
        <v>150</v>
      </c>
    </row>
    <row r="274" spans="2:65" s="13" customFormat="1" ht="11.25" x14ac:dyDescent="0.2">
      <c r="B274" s="153"/>
      <c r="D274" s="147" t="s">
        <v>162</v>
      </c>
      <c r="E274" s="154" t="s">
        <v>19</v>
      </c>
      <c r="F274" s="155" t="s">
        <v>167</v>
      </c>
      <c r="H274" s="156">
        <v>3</v>
      </c>
      <c r="I274" s="157"/>
      <c r="L274" s="153"/>
      <c r="M274" s="158"/>
      <c r="U274" s="332"/>
      <c r="V274" s="1" t="str">
        <f t="shared" si="2"/>
        <v/>
      </c>
      <c r="AT274" s="154" t="s">
        <v>162</v>
      </c>
      <c r="AU274" s="154" t="s">
        <v>88</v>
      </c>
      <c r="AV274" s="13" t="s">
        <v>158</v>
      </c>
      <c r="AW274" s="13" t="s">
        <v>36</v>
      </c>
      <c r="AX274" s="13" t="s">
        <v>82</v>
      </c>
      <c r="AY274" s="154" t="s">
        <v>150</v>
      </c>
    </row>
    <row r="275" spans="2:65" s="1" customFormat="1" ht="16.5" customHeight="1" x14ac:dyDescent="0.2">
      <c r="B275" s="33"/>
      <c r="C275" s="129" t="s">
        <v>398</v>
      </c>
      <c r="D275" s="129" t="s">
        <v>153</v>
      </c>
      <c r="E275" s="130" t="s">
        <v>399</v>
      </c>
      <c r="F275" s="131" t="s">
        <v>400</v>
      </c>
      <c r="G275" s="132" t="s">
        <v>178</v>
      </c>
      <c r="H275" s="133">
        <v>62</v>
      </c>
      <c r="I275" s="134"/>
      <c r="J275" s="135">
        <f>ROUND(I275*H275,2)</f>
        <v>0</v>
      </c>
      <c r="K275" s="131" t="s">
        <v>157</v>
      </c>
      <c r="L275" s="33"/>
      <c r="M275" s="136" t="s">
        <v>19</v>
      </c>
      <c r="N275" s="137" t="s">
        <v>47</v>
      </c>
      <c r="P275" s="138">
        <f>O275*H275</f>
        <v>0</v>
      </c>
      <c r="Q275" s="138">
        <v>3.0000000000000001E-5</v>
      </c>
      <c r="R275" s="138">
        <f>Q275*H275</f>
        <v>1.8600000000000001E-3</v>
      </c>
      <c r="S275" s="138">
        <v>3.0000000000000001E-3</v>
      </c>
      <c r="T275" s="138">
        <f>S275*H275</f>
        <v>0.186</v>
      </c>
      <c r="U275" s="329" t="s">
        <v>19</v>
      </c>
      <c r="V275" s="1" t="str">
        <f t="shared" si="2"/>
        <v/>
      </c>
      <c r="AR275" s="140" t="s">
        <v>158</v>
      </c>
      <c r="AT275" s="140" t="s">
        <v>153</v>
      </c>
      <c r="AU275" s="140" t="s">
        <v>88</v>
      </c>
      <c r="AY275" s="18" t="s">
        <v>150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88</v>
      </c>
      <c r="BK275" s="141">
        <f>ROUND(I275*H275,2)</f>
        <v>0</v>
      </c>
      <c r="BL275" s="18" t="s">
        <v>158</v>
      </c>
      <c r="BM275" s="140" t="s">
        <v>401</v>
      </c>
    </row>
    <row r="276" spans="2:65" s="1" customFormat="1" ht="11.25" x14ac:dyDescent="0.2">
      <c r="B276" s="33"/>
      <c r="D276" s="142" t="s">
        <v>160</v>
      </c>
      <c r="F276" s="143" t="s">
        <v>402</v>
      </c>
      <c r="I276" s="144"/>
      <c r="L276" s="33"/>
      <c r="M276" s="145"/>
      <c r="U276" s="330"/>
      <c r="V276" s="1" t="str">
        <f t="shared" si="2"/>
        <v/>
      </c>
      <c r="AT276" s="18" t="s">
        <v>160</v>
      </c>
      <c r="AU276" s="18" t="s">
        <v>88</v>
      </c>
    </row>
    <row r="277" spans="2:65" s="1" customFormat="1" ht="19.5" x14ac:dyDescent="0.2">
      <c r="B277" s="33"/>
      <c r="D277" s="147" t="s">
        <v>229</v>
      </c>
      <c r="F277" s="164" t="s">
        <v>403</v>
      </c>
      <c r="I277" s="144"/>
      <c r="L277" s="33"/>
      <c r="M277" s="145"/>
      <c r="U277" s="330"/>
      <c r="V277" s="1" t="str">
        <f t="shared" si="2"/>
        <v/>
      </c>
      <c r="AT277" s="18" t="s">
        <v>229</v>
      </c>
      <c r="AU277" s="18" t="s">
        <v>88</v>
      </c>
    </row>
    <row r="278" spans="2:65" s="12" customFormat="1" ht="11.25" x14ac:dyDescent="0.2">
      <c r="B278" s="146"/>
      <c r="D278" s="147" t="s">
        <v>162</v>
      </c>
      <c r="E278" s="148" t="s">
        <v>19</v>
      </c>
      <c r="F278" s="149" t="s">
        <v>404</v>
      </c>
      <c r="H278" s="150">
        <v>62</v>
      </c>
      <c r="I278" s="151"/>
      <c r="L278" s="146"/>
      <c r="M278" s="152"/>
      <c r="U278" s="331"/>
      <c r="V278" s="1" t="str">
        <f t="shared" si="2"/>
        <v/>
      </c>
      <c r="AT278" s="148" t="s">
        <v>162</v>
      </c>
      <c r="AU278" s="148" t="s">
        <v>88</v>
      </c>
      <c r="AV278" s="12" t="s">
        <v>88</v>
      </c>
      <c r="AW278" s="12" t="s">
        <v>36</v>
      </c>
      <c r="AX278" s="12" t="s">
        <v>75</v>
      </c>
      <c r="AY278" s="148" t="s">
        <v>150</v>
      </c>
    </row>
    <row r="279" spans="2:65" s="13" customFormat="1" ht="11.25" x14ac:dyDescent="0.2">
      <c r="B279" s="153"/>
      <c r="D279" s="147" t="s">
        <v>162</v>
      </c>
      <c r="E279" s="154" t="s">
        <v>19</v>
      </c>
      <c r="F279" s="155" t="s">
        <v>167</v>
      </c>
      <c r="H279" s="156">
        <v>62</v>
      </c>
      <c r="I279" s="157"/>
      <c r="L279" s="153"/>
      <c r="M279" s="158"/>
      <c r="U279" s="332"/>
      <c r="V279" s="1" t="str">
        <f t="shared" si="2"/>
        <v/>
      </c>
      <c r="AT279" s="154" t="s">
        <v>162</v>
      </c>
      <c r="AU279" s="154" t="s">
        <v>88</v>
      </c>
      <c r="AV279" s="13" t="s">
        <v>158</v>
      </c>
      <c r="AW279" s="13" t="s">
        <v>36</v>
      </c>
      <c r="AX279" s="13" t="s">
        <v>82</v>
      </c>
      <c r="AY279" s="154" t="s">
        <v>150</v>
      </c>
    </row>
    <row r="280" spans="2:65" s="1" customFormat="1" ht="21.75" customHeight="1" x14ac:dyDescent="0.2">
      <c r="B280" s="33"/>
      <c r="C280" s="129" t="s">
        <v>405</v>
      </c>
      <c r="D280" s="129" t="s">
        <v>153</v>
      </c>
      <c r="E280" s="130" t="s">
        <v>406</v>
      </c>
      <c r="F280" s="131" t="s">
        <v>407</v>
      </c>
      <c r="G280" s="132" t="s">
        <v>408</v>
      </c>
      <c r="H280" s="133">
        <v>4</v>
      </c>
      <c r="I280" s="134"/>
      <c r="J280" s="135">
        <f>ROUND(I280*H280,2)</f>
        <v>0</v>
      </c>
      <c r="K280" s="131" t="s">
        <v>157</v>
      </c>
      <c r="L280" s="33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3.9E-2</v>
      </c>
      <c r="T280" s="138">
        <f>S280*H280</f>
        <v>0.156</v>
      </c>
      <c r="U280" s="329" t="s">
        <v>19</v>
      </c>
      <c r="V280" s="1" t="str">
        <f t="shared" si="2"/>
        <v/>
      </c>
      <c r="AR280" s="140" t="s">
        <v>158</v>
      </c>
      <c r="AT280" s="140" t="s">
        <v>153</v>
      </c>
      <c r="AU280" s="140" t="s">
        <v>88</v>
      </c>
      <c r="AY280" s="18" t="s">
        <v>150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88</v>
      </c>
      <c r="BK280" s="141">
        <f>ROUND(I280*H280,2)</f>
        <v>0</v>
      </c>
      <c r="BL280" s="18" t="s">
        <v>158</v>
      </c>
      <c r="BM280" s="140" t="s">
        <v>409</v>
      </c>
    </row>
    <row r="281" spans="2:65" s="1" customFormat="1" ht="11.25" x14ac:dyDescent="0.2">
      <c r="B281" s="33"/>
      <c r="D281" s="142" t="s">
        <v>160</v>
      </c>
      <c r="F281" s="143" t="s">
        <v>410</v>
      </c>
      <c r="I281" s="144"/>
      <c r="L281" s="33"/>
      <c r="M281" s="145"/>
      <c r="U281" s="330"/>
      <c r="V281" s="1" t="str">
        <f t="shared" si="2"/>
        <v/>
      </c>
      <c r="AT281" s="18" t="s">
        <v>160</v>
      </c>
      <c r="AU281" s="18" t="s">
        <v>88</v>
      </c>
    </row>
    <row r="282" spans="2:65" s="12" customFormat="1" ht="11.25" x14ac:dyDescent="0.2">
      <c r="B282" s="146"/>
      <c r="D282" s="147" t="s">
        <v>162</v>
      </c>
      <c r="E282" s="148" t="s">
        <v>19</v>
      </c>
      <c r="F282" s="149" t="s">
        <v>411</v>
      </c>
      <c r="H282" s="150">
        <v>4</v>
      </c>
      <c r="I282" s="151"/>
      <c r="L282" s="146"/>
      <c r="M282" s="152"/>
      <c r="U282" s="331"/>
      <c r="V282" s="1" t="str">
        <f t="shared" si="2"/>
        <v/>
      </c>
      <c r="AT282" s="148" t="s">
        <v>162</v>
      </c>
      <c r="AU282" s="148" t="s">
        <v>88</v>
      </c>
      <c r="AV282" s="12" t="s">
        <v>88</v>
      </c>
      <c r="AW282" s="12" t="s">
        <v>36</v>
      </c>
      <c r="AX282" s="12" t="s">
        <v>75</v>
      </c>
      <c r="AY282" s="148" t="s">
        <v>150</v>
      </c>
    </row>
    <row r="283" spans="2:65" s="13" customFormat="1" ht="11.25" x14ac:dyDescent="0.2">
      <c r="B283" s="153"/>
      <c r="D283" s="147" t="s">
        <v>162</v>
      </c>
      <c r="E283" s="154" t="s">
        <v>19</v>
      </c>
      <c r="F283" s="155" t="s">
        <v>167</v>
      </c>
      <c r="H283" s="156">
        <v>4</v>
      </c>
      <c r="I283" s="157"/>
      <c r="L283" s="153"/>
      <c r="M283" s="158"/>
      <c r="U283" s="332"/>
      <c r="V283" s="1" t="str">
        <f t="shared" si="2"/>
        <v/>
      </c>
      <c r="AT283" s="154" t="s">
        <v>162</v>
      </c>
      <c r="AU283" s="154" t="s">
        <v>88</v>
      </c>
      <c r="AV283" s="13" t="s">
        <v>158</v>
      </c>
      <c r="AW283" s="13" t="s">
        <v>36</v>
      </c>
      <c r="AX283" s="13" t="s">
        <v>82</v>
      </c>
      <c r="AY283" s="154" t="s">
        <v>150</v>
      </c>
    </row>
    <row r="284" spans="2:65" s="1" customFormat="1" ht="24.2" customHeight="1" x14ac:dyDescent="0.2">
      <c r="B284" s="33"/>
      <c r="C284" s="129" t="s">
        <v>412</v>
      </c>
      <c r="D284" s="129" t="s">
        <v>153</v>
      </c>
      <c r="E284" s="130" t="s">
        <v>413</v>
      </c>
      <c r="F284" s="131" t="s">
        <v>414</v>
      </c>
      <c r="G284" s="132" t="s">
        <v>170</v>
      </c>
      <c r="H284" s="133">
        <v>2.1669999999999998</v>
      </c>
      <c r="I284" s="134"/>
      <c r="J284" s="135">
        <f>ROUND(I284*H284,2)</f>
        <v>0</v>
      </c>
      <c r="K284" s="131" t="s">
        <v>157</v>
      </c>
      <c r="L284" s="33"/>
      <c r="M284" s="136" t="s">
        <v>19</v>
      </c>
      <c r="N284" s="137" t="s">
        <v>47</v>
      </c>
      <c r="P284" s="138">
        <f>O284*H284</f>
        <v>0</v>
      </c>
      <c r="Q284" s="138">
        <v>0</v>
      </c>
      <c r="R284" s="138">
        <f>Q284*H284</f>
        <v>0</v>
      </c>
      <c r="S284" s="138">
        <v>8.7999999999999995E-2</v>
      </c>
      <c r="T284" s="138">
        <f>S284*H284</f>
        <v>0.19069599999999998</v>
      </c>
      <c r="U284" s="329" t="s">
        <v>19</v>
      </c>
      <c r="V284" s="1" t="str">
        <f t="shared" si="2"/>
        <v/>
      </c>
      <c r="AR284" s="140" t="s">
        <v>158</v>
      </c>
      <c r="AT284" s="140" t="s">
        <v>153</v>
      </c>
      <c r="AU284" s="140" t="s">
        <v>88</v>
      </c>
      <c r="AY284" s="18" t="s">
        <v>150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88</v>
      </c>
      <c r="BK284" s="141">
        <f>ROUND(I284*H284,2)</f>
        <v>0</v>
      </c>
      <c r="BL284" s="18" t="s">
        <v>158</v>
      </c>
      <c r="BM284" s="140" t="s">
        <v>415</v>
      </c>
    </row>
    <row r="285" spans="2:65" s="1" customFormat="1" ht="11.25" x14ac:dyDescent="0.2">
      <c r="B285" s="33"/>
      <c r="D285" s="142" t="s">
        <v>160</v>
      </c>
      <c r="F285" s="143" t="s">
        <v>416</v>
      </c>
      <c r="I285" s="144"/>
      <c r="L285" s="33"/>
      <c r="M285" s="145"/>
      <c r="U285" s="330"/>
      <c r="V285" s="1" t="str">
        <f t="shared" si="2"/>
        <v/>
      </c>
      <c r="AT285" s="18" t="s">
        <v>160</v>
      </c>
      <c r="AU285" s="18" t="s">
        <v>88</v>
      </c>
    </row>
    <row r="286" spans="2:65" s="12" customFormat="1" ht="11.25" x14ac:dyDescent="0.2">
      <c r="B286" s="146"/>
      <c r="D286" s="147" t="s">
        <v>162</v>
      </c>
      <c r="E286" s="148" t="s">
        <v>19</v>
      </c>
      <c r="F286" s="149" t="s">
        <v>417</v>
      </c>
      <c r="H286" s="150">
        <v>0.83399999999999996</v>
      </c>
      <c r="I286" s="151"/>
      <c r="L286" s="146"/>
      <c r="M286" s="152"/>
      <c r="U286" s="331"/>
      <c r="V286" s="1" t="str">
        <f t="shared" si="2"/>
        <v/>
      </c>
      <c r="AT286" s="148" t="s">
        <v>162</v>
      </c>
      <c r="AU286" s="148" t="s">
        <v>88</v>
      </c>
      <c r="AV286" s="12" t="s">
        <v>88</v>
      </c>
      <c r="AW286" s="12" t="s">
        <v>36</v>
      </c>
      <c r="AX286" s="12" t="s">
        <v>75</v>
      </c>
      <c r="AY286" s="148" t="s">
        <v>150</v>
      </c>
    </row>
    <row r="287" spans="2:65" s="12" customFormat="1" ht="11.25" x14ac:dyDescent="0.2">
      <c r="B287" s="146"/>
      <c r="D287" s="147" t="s">
        <v>162</v>
      </c>
      <c r="E287" s="148" t="s">
        <v>19</v>
      </c>
      <c r="F287" s="149" t="s">
        <v>418</v>
      </c>
      <c r="H287" s="150">
        <v>1.333</v>
      </c>
      <c r="I287" s="151"/>
      <c r="L287" s="146"/>
      <c r="M287" s="152"/>
      <c r="U287" s="331"/>
      <c r="V287" s="1" t="str">
        <f t="shared" si="2"/>
        <v/>
      </c>
      <c r="AT287" s="148" t="s">
        <v>162</v>
      </c>
      <c r="AU287" s="148" t="s">
        <v>88</v>
      </c>
      <c r="AV287" s="12" t="s">
        <v>88</v>
      </c>
      <c r="AW287" s="12" t="s">
        <v>36</v>
      </c>
      <c r="AX287" s="12" t="s">
        <v>75</v>
      </c>
      <c r="AY287" s="148" t="s">
        <v>150</v>
      </c>
    </row>
    <row r="288" spans="2:65" s="13" customFormat="1" ht="11.25" x14ac:dyDescent="0.2">
      <c r="B288" s="153"/>
      <c r="D288" s="147" t="s">
        <v>162</v>
      </c>
      <c r="E288" s="154" t="s">
        <v>19</v>
      </c>
      <c r="F288" s="155" t="s">
        <v>167</v>
      </c>
      <c r="H288" s="156">
        <v>2.1669999999999998</v>
      </c>
      <c r="I288" s="157"/>
      <c r="L288" s="153"/>
      <c r="M288" s="158"/>
      <c r="U288" s="332"/>
      <c r="V288" s="1" t="str">
        <f t="shared" si="2"/>
        <v/>
      </c>
      <c r="AT288" s="154" t="s">
        <v>162</v>
      </c>
      <c r="AU288" s="154" t="s">
        <v>88</v>
      </c>
      <c r="AV288" s="13" t="s">
        <v>158</v>
      </c>
      <c r="AW288" s="13" t="s">
        <v>36</v>
      </c>
      <c r="AX288" s="13" t="s">
        <v>82</v>
      </c>
      <c r="AY288" s="154" t="s">
        <v>150</v>
      </c>
    </row>
    <row r="289" spans="2:65" s="1" customFormat="1" ht="24.2" customHeight="1" x14ac:dyDescent="0.2">
      <c r="B289" s="33"/>
      <c r="C289" s="129" t="s">
        <v>419</v>
      </c>
      <c r="D289" s="129" t="s">
        <v>153</v>
      </c>
      <c r="E289" s="130" t="s">
        <v>420</v>
      </c>
      <c r="F289" s="131" t="s">
        <v>421</v>
      </c>
      <c r="G289" s="132" t="s">
        <v>170</v>
      </c>
      <c r="H289" s="133">
        <v>3.282</v>
      </c>
      <c r="I289" s="134"/>
      <c r="J289" s="135">
        <f>ROUND(I289*H289,2)</f>
        <v>0</v>
      </c>
      <c r="K289" s="131" t="s">
        <v>157</v>
      </c>
      <c r="L289" s="33"/>
      <c r="M289" s="136" t="s">
        <v>19</v>
      </c>
      <c r="N289" s="137" t="s">
        <v>47</v>
      </c>
      <c r="P289" s="138">
        <f>O289*H289</f>
        <v>0</v>
      </c>
      <c r="Q289" s="138">
        <v>0</v>
      </c>
      <c r="R289" s="138">
        <f>Q289*H289</f>
        <v>0</v>
      </c>
      <c r="S289" s="138">
        <v>6.7000000000000004E-2</v>
      </c>
      <c r="T289" s="138">
        <f>S289*H289</f>
        <v>0.21989400000000001</v>
      </c>
      <c r="U289" s="329" t="s">
        <v>19</v>
      </c>
      <c r="V289" s="1" t="str">
        <f t="shared" si="2"/>
        <v/>
      </c>
      <c r="AR289" s="140" t="s">
        <v>158</v>
      </c>
      <c r="AT289" s="140" t="s">
        <v>153</v>
      </c>
      <c r="AU289" s="140" t="s">
        <v>88</v>
      </c>
      <c r="AY289" s="18" t="s">
        <v>150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8" t="s">
        <v>88</v>
      </c>
      <c r="BK289" s="141">
        <f>ROUND(I289*H289,2)</f>
        <v>0</v>
      </c>
      <c r="BL289" s="18" t="s">
        <v>158</v>
      </c>
      <c r="BM289" s="140" t="s">
        <v>422</v>
      </c>
    </row>
    <row r="290" spans="2:65" s="1" customFormat="1" ht="11.25" x14ac:dyDescent="0.2">
      <c r="B290" s="33"/>
      <c r="D290" s="142" t="s">
        <v>160</v>
      </c>
      <c r="F290" s="143" t="s">
        <v>423</v>
      </c>
      <c r="I290" s="144"/>
      <c r="L290" s="33"/>
      <c r="M290" s="145"/>
      <c r="U290" s="330"/>
      <c r="V290" s="1" t="str">
        <f t="shared" si="2"/>
        <v/>
      </c>
      <c r="AT290" s="18" t="s">
        <v>160</v>
      </c>
      <c r="AU290" s="18" t="s">
        <v>88</v>
      </c>
    </row>
    <row r="291" spans="2:65" s="12" customFormat="1" ht="11.25" x14ac:dyDescent="0.2">
      <c r="B291" s="146"/>
      <c r="D291" s="147" t="s">
        <v>162</v>
      </c>
      <c r="E291" s="148" t="s">
        <v>19</v>
      </c>
      <c r="F291" s="149" t="s">
        <v>424</v>
      </c>
      <c r="H291" s="150">
        <v>3.282</v>
      </c>
      <c r="I291" s="151"/>
      <c r="L291" s="146"/>
      <c r="M291" s="152"/>
      <c r="U291" s="331"/>
      <c r="V291" s="1" t="str">
        <f t="shared" si="2"/>
        <v/>
      </c>
      <c r="AT291" s="148" t="s">
        <v>162</v>
      </c>
      <c r="AU291" s="148" t="s">
        <v>88</v>
      </c>
      <c r="AV291" s="12" t="s">
        <v>88</v>
      </c>
      <c r="AW291" s="12" t="s">
        <v>36</v>
      </c>
      <c r="AX291" s="12" t="s">
        <v>75</v>
      </c>
      <c r="AY291" s="148" t="s">
        <v>150</v>
      </c>
    </row>
    <row r="292" spans="2:65" s="13" customFormat="1" ht="11.25" x14ac:dyDescent="0.2">
      <c r="B292" s="153"/>
      <c r="D292" s="147" t="s">
        <v>162</v>
      </c>
      <c r="E292" s="154" t="s">
        <v>19</v>
      </c>
      <c r="F292" s="155" t="s">
        <v>167</v>
      </c>
      <c r="H292" s="156">
        <v>3.282</v>
      </c>
      <c r="I292" s="157"/>
      <c r="L292" s="153"/>
      <c r="M292" s="158"/>
      <c r="U292" s="332"/>
      <c r="V292" s="1" t="str">
        <f t="shared" si="2"/>
        <v/>
      </c>
      <c r="AT292" s="154" t="s">
        <v>162</v>
      </c>
      <c r="AU292" s="154" t="s">
        <v>88</v>
      </c>
      <c r="AV292" s="13" t="s">
        <v>158</v>
      </c>
      <c r="AW292" s="13" t="s">
        <v>36</v>
      </c>
      <c r="AX292" s="13" t="s">
        <v>82</v>
      </c>
      <c r="AY292" s="154" t="s">
        <v>150</v>
      </c>
    </row>
    <row r="293" spans="2:65" s="1" customFormat="1" ht="24.2" customHeight="1" x14ac:dyDescent="0.2">
      <c r="B293" s="33"/>
      <c r="C293" s="129" t="s">
        <v>425</v>
      </c>
      <c r="D293" s="129" t="s">
        <v>153</v>
      </c>
      <c r="E293" s="130" t="s">
        <v>426</v>
      </c>
      <c r="F293" s="131" t="s">
        <v>427</v>
      </c>
      <c r="G293" s="132" t="s">
        <v>170</v>
      </c>
      <c r="H293" s="133">
        <v>12.427</v>
      </c>
      <c r="I293" s="134"/>
      <c r="J293" s="135">
        <f>ROUND(I293*H293,2)</f>
        <v>0</v>
      </c>
      <c r="K293" s="131" t="s">
        <v>157</v>
      </c>
      <c r="L293" s="33"/>
      <c r="M293" s="136" t="s">
        <v>19</v>
      </c>
      <c r="N293" s="137" t="s">
        <v>47</v>
      </c>
      <c r="P293" s="138">
        <f>O293*H293</f>
        <v>0</v>
      </c>
      <c r="Q293" s="138">
        <v>0</v>
      </c>
      <c r="R293" s="138">
        <f>Q293*H293</f>
        <v>0</v>
      </c>
      <c r="S293" s="138">
        <v>6.8000000000000005E-2</v>
      </c>
      <c r="T293" s="138">
        <f>S293*H293</f>
        <v>0.84503600000000001</v>
      </c>
      <c r="U293" s="329" t="s">
        <v>19</v>
      </c>
      <c r="V293" s="1" t="str">
        <f t="shared" si="2"/>
        <v/>
      </c>
      <c r="AR293" s="140" t="s">
        <v>158</v>
      </c>
      <c r="AT293" s="140" t="s">
        <v>153</v>
      </c>
      <c r="AU293" s="140" t="s">
        <v>88</v>
      </c>
      <c r="AY293" s="18" t="s">
        <v>150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8" t="s">
        <v>88</v>
      </c>
      <c r="BK293" s="141">
        <f>ROUND(I293*H293,2)</f>
        <v>0</v>
      </c>
      <c r="BL293" s="18" t="s">
        <v>158</v>
      </c>
      <c r="BM293" s="140" t="s">
        <v>428</v>
      </c>
    </row>
    <row r="294" spans="2:65" s="1" customFormat="1" ht="11.25" x14ac:dyDescent="0.2">
      <c r="B294" s="33"/>
      <c r="D294" s="142" t="s">
        <v>160</v>
      </c>
      <c r="F294" s="143" t="s">
        <v>429</v>
      </c>
      <c r="I294" s="144"/>
      <c r="L294" s="33"/>
      <c r="M294" s="145"/>
      <c r="U294" s="330"/>
      <c r="V294" s="1" t="str">
        <f t="shared" si="2"/>
        <v/>
      </c>
      <c r="AT294" s="18" t="s">
        <v>160</v>
      </c>
      <c r="AU294" s="18" t="s">
        <v>88</v>
      </c>
    </row>
    <row r="295" spans="2:65" s="14" customFormat="1" ht="11.25" x14ac:dyDescent="0.2">
      <c r="B295" s="159"/>
      <c r="D295" s="147" t="s">
        <v>162</v>
      </c>
      <c r="E295" s="160" t="s">
        <v>19</v>
      </c>
      <c r="F295" s="161" t="s">
        <v>290</v>
      </c>
      <c r="H295" s="160" t="s">
        <v>19</v>
      </c>
      <c r="I295" s="162"/>
      <c r="L295" s="159"/>
      <c r="M295" s="163"/>
      <c r="U295" s="333"/>
      <c r="V295" s="1" t="str">
        <f t="shared" si="2"/>
        <v/>
      </c>
      <c r="AT295" s="160" t="s">
        <v>162</v>
      </c>
      <c r="AU295" s="160" t="s">
        <v>88</v>
      </c>
      <c r="AV295" s="14" t="s">
        <v>82</v>
      </c>
      <c r="AW295" s="14" t="s">
        <v>36</v>
      </c>
      <c r="AX295" s="14" t="s">
        <v>75</v>
      </c>
      <c r="AY295" s="160" t="s">
        <v>150</v>
      </c>
    </row>
    <row r="296" spans="2:65" s="12" customFormat="1" ht="11.25" x14ac:dyDescent="0.2">
      <c r="B296" s="146"/>
      <c r="D296" s="147" t="s">
        <v>162</v>
      </c>
      <c r="E296" s="148" t="s">
        <v>19</v>
      </c>
      <c r="F296" s="149" t="s">
        <v>430</v>
      </c>
      <c r="H296" s="150">
        <v>12.427</v>
      </c>
      <c r="I296" s="151"/>
      <c r="L296" s="146"/>
      <c r="M296" s="152"/>
      <c r="U296" s="331"/>
      <c r="V296" s="1" t="str">
        <f t="shared" si="2"/>
        <v/>
      </c>
      <c r="AT296" s="148" t="s">
        <v>162</v>
      </c>
      <c r="AU296" s="148" t="s">
        <v>88</v>
      </c>
      <c r="AV296" s="12" t="s">
        <v>88</v>
      </c>
      <c r="AW296" s="12" t="s">
        <v>36</v>
      </c>
      <c r="AX296" s="12" t="s">
        <v>75</v>
      </c>
      <c r="AY296" s="148" t="s">
        <v>150</v>
      </c>
    </row>
    <row r="297" spans="2:65" s="13" customFormat="1" ht="11.25" x14ac:dyDescent="0.2">
      <c r="B297" s="153"/>
      <c r="D297" s="147" t="s">
        <v>162</v>
      </c>
      <c r="E297" s="154" t="s">
        <v>19</v>
      </c>
      <c r="F297" s="155" t="s">
        <v>167</v>
      </c>
      <c r="H297" s="156">
        <v>12.427</v>
      </c>
      <c r="I297" s="157"/>
      <c r="L297" s="153"/>
      <c r="M297" s="158"/>
      <c r="U297" s="332"/>
      <c r="V297" s="1" t="str">
        <f t="shared" ref="V297:V360" si="3">IF(U297="investice",J297,"")</f>
        <v/>
      </c>
      <c r="AT297" s="154" t="s">
        <v>162</v>
      </c>
      <c r="AU297" s="154" t="s">
        <v>88</v>
      </c>
      <c r="AV297" s="13" t="s">
        <v>158</v>
      </c>
      <c r="AW297" s="13" t="s">
        <v>36</v>
      </c>
      <c r="AX297" s="13" t="s">
        <v>82</v>
      </c>
      <c r="AY297" s="154" t="s">
        <v>150</v>
      </c>
    </row>
    <row r="298" spans="2:65" s="1" customFormat="1" ht="16.5" customHeight="1" x14ac:dyDescent="0.2">
      <c r="B298" s="33"/>
      <c r="C298" s="129" t="s">
        <v>431</v>
      </c>
      <c r="D298" s="129" t="s">
        <v>153</v>
      </c>
      <c r="E298" s="130" t="s">
        <v>432</v>
      </c>
      <c r="F298" s="131" t="s">
        <v>433</v>
      </c>
      <c r="G298" s="132" t="s">
        <v>170</v>
      </c>
      <c r="H298" s="133">
        <v>79.61</v>
      </c>
      <c r="I298" s="134"/>
      <c r="J298" s="135">
        <f>ROUND(I298*H298,2)</f>
        <v>0</v>
      </c>
      <c r="K298" s="131" t="s">
        <v>157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2E-3</v>
      </c>
      <c r="T298" s="138">
        <f>S298*H298</f>
        <v>0.15922</v>
      </c>
      <c r="U298" s="329" t="s">
        <v>19</v>
      </c>
      <c r="V298" s="1" t="str">
        <f t="shared" si="3"/>
        <v/>
      </c>
      <c r="AR298" s="140" t="s">
        <v>158</v>
      </c>
      <c r="AT298" s="140" t="s">
        <v>153</v>
      </c>
      <c r="AU298" s="140" t="s">
        <v>88</v>
      </c>
      <c r="AY298" s="18" t="s">
        <v>150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158</v>
      </c>
      <c r="BM298" s="140" t="s">
        <v>434</v>
      </c>
    </row>
    <row r="299" spans="2:65" s="1" customFormat="1" ht="11.25" x14ac:dyDescent="0.2">
      <c r="B299" s="33"/>
      <c r="D299" s="142" t="s">
        <v>160</v>
      </c>
      <c r="F299" s="143" t="s">
        <v>435</v>
      </c>
      <c r="I299" s="144"/>
      <c r="L299" s="33"/>
      <c r="M299" s="145"/>
      <c r="U299" s="330"/>
      <c r="V299" s="1" t="str">
        <f t="shared" si="3"/>
        <v/>
      </c>
      <c r="AT299" s="18" t="s">
        <v>160</v>
      </c>
      <c r="AU299" s="18" t="s">
        <v>88</v>
      </c>
    </row>
    <row r="300" spans="2:65" s="12" customFormat="1" ht="11.25" x14ac:dyDescent="0.2">
      <c r="B300" s="146"/>
      <c r="D300" s="147" t="s">
        <v>162</v>
      </c>
      <c r="E300" s="148" t="s">
        <v>19</v>
      </c>
      <c r="F300" s="149" t="s">
        <v>436</v>
      </c>
      <c r="H300" s="150">
        <v>86.14</v>
      </c>
      <c r="I300" s="151"/>
      <c r="L300" s="146"/>
      <c r="M300" s="152"/>
      <c r="U300" s="331"/>
      <c r="V300" s="1" t="str">
        <f t="shared" si="3"/>
        <v/>
      </c>
      <c r="AT300" s="148" t="s">
        <v>162</v>
      </c>
      <c r="AU300" s="148" t="s">
        <v>88</v>
      </c>
      <c r="AV300" s="12" t="s">
        <v>88</v>
      </c>
      <c r="AW300" s="12" t="s">
        <v>36</v>
      </c>
      <c r="AX300" s="12" t="s">
        <v>75</v>
      </c>
      <c r="AY300" s="148" t="s">
        <v>150</v>
      </c>
    </row>
    <row r="301" spans="2:65" s="12" customFormat="1" ht="11.25" x14ac:dyDescent="0.2">
      <c r="B301" s="146"/>
      <c r="D301" s="147" t="s">
        <v>162</v>
      </c>
      <c r="E301" s="148" t="s">
        <v>19</v>
      </c>
      <c r="F301" s="149" t="s">
        <v>437</v>
      </c>
      <c r="H301" s="150">
        <v>-6.53</v>
      </c>
      <c r="I301" s="151"/>
      <c r="L301" s="146"/>
      <c r="M301" s="152"/>
      <c r="U301" s="331"/>
      <c r="V301" s="1" t="str">
        <f t="shared" si="3"/>
        <v/>
      </c>
      <c r="AT301" s="148" t="s">
        <v>162</v>
      </c>
      <c r="AU301" s="148" t="s">
        <v>88</v>
      </c>
      <c r="AV301" s="12" t="s">
        <v>88</v>
      </c>
      <c r="AW301" s="12" t="s">
        <v>36</v>
      </c>
      <c r="AX301" s="12" t="s">
        <v>75</v>
      </c>
      <c r="AY301" s="148" t="s">
        <v>150</v>
      </c>
    </row>
    <row r="302" spans="2:65" s="13" customFormat="1" ht="11.25" x14ac:dyDescent="0.2">
      <c r="B302" s="153"/>
      <c r="D302" s="147" t="s">
        <v>162</v>
      </c>
      <c r="E302" s="154" t="s">
        <v>19</v>
      </c>
      <c r="F302" s="155" t="s">
        <v>167</v>
      </c>
      <c r="H302" s="156">
        <v>79.61</v>
      </c>
      <c r="I302" s="157"/>
      <c r="L302" s="153"/>
      <c r="M302" s="158"/>
      <c r="U302" s="332"/>
      <c r="V302" s="1" t="str">
        <f t="shared" si="3"/>
        <v/>
      </c>
      <c r="AT302" s="154" t="s">
        <v>162</v>
      </c>
      <c r="AU302" s="154" t="s">
        <v>88</v>
      </c>
      <c r="AV302" s="13" t="s">
        <v>158</v>
      </c>
      <c r="AW302" s="13" t="s">
        <v>36</v>
      </c>
      <c r="AX302" s="13" t="s">
        <v>82</v>
      </c>
      <c r="AY302" s="154" t="s">
        <v>150</v>
      </c>
    </row>
    <row r="303" spans="2:65" s="1" customFormat="1" ht="24.2" customHeight="1" x14ac:dyDescent="0.2">
      <c r="B303" s="33"/>
      <c r="C303" s="129" t="s">
        <v>438</v>
      </c>
      <c r="D303" s="129" t="s">
        <v>153</v>
      </c>
      <c r="E303" s="130" t="s">
        <v>439</v>
      </c>
      <c r="F303" s="131" t="s">
        <v>440</v>
      </c>
      <c r="G303" s="132" t="s">
        <v>170</v>
      </c>
      <c r="H303" s="133">
        <v>267.19400000000002</v>
      </c>
      <c r="I303" s="134"/>
      <c r="J303" s="135">
        <f>ROUND(I303*H303,2)</f>
        <v>0</v>
      </c>
      <c r="K303" s="131" t="s">
        <v>157</v>
      </c>
      <c r="L303" s="33"/>
      <c r="M303" s="136" t="s">
        <v>19</v>
      </c>
      <c r="N303" s="137" t="s">
        <v>47</v>
      </c>
      <c r="P303" s="138">
        <f>O303*H303</f>
        <v>0</v>
      </c>
      <c r="Q303" s="138">
        <v>0</v>
      </c>
      <c r="R303" s="138">
        <f>Q303*H303</f>
        <v>0</v>
      </c>
      <c r="S303" s="138">
        <v>2E-3</v>
      </c>
      <c r="T303" s="138">
        <f>S303*H303</f>
        <v>0.53438800000000009</v>
      </c>
      <c r="U303" s="329" t="s">
        <v>19</v>
      </c>
      <c r="V303" s="1" t="str">
        <f t="shared" si="3"/>
        <v/>
      </c>
      <c r="AR303" s="140" t="s">
        <v>158</v>
      </c>
      <c r="AT303" s="140" t="s">
        <v>153</v>
      </c>
      <c r="AU303" s="140" t="s">
        <v>88</v>
      </c>
      <c r="AY303" s="18" t="s">
        <v>150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88</v>
      </c>
      <c r="BK303" s="141">
        <f>ROUND(I303*H303,2)</f>
        <v>0</v>
      </c>
      <c r="BL303" s="18" t="s">
        <v>158</v>
      </c>
      <c r="BM303" s="140" t="s">
        <v>441</v>
      </c>
    </row>
    <row r="304" spans="2:65" s="1" customFormat="1" ht="11.25" x14ac:dyDescent="0.2">
      <c r="B304" s="33"/>
      <c r="D304" s="142" t="s">
        <v>160</v>
      </c>
      <c r="F304" s="143" t="s">
        <v>442</v>
      </c>
      <c r="I304" s="144"/>
      <c r="L304" s="33"/>
      <c r="M304" s="145"/>
      <c r="U304" s="330"/>
      <c r="V304" s="1" t="str">
        <f t="shared" si="3"/>
        <v/>
      </c>
      <c r="AT304" s="18" t="s">
        <v>160</v>
      </c>
      <c r="AU304" s="18" t="s">
        <v>88</v>
      </c>
    </row>
    <row r="305" spans="2:51" s="14" customFormat="1" ht="11.25" x14ac:dyDescent="0.2">
      <c r="B305" s="159"/>
      <c r="D305" s="147" t="s">
        <v>162</v>
      </c>
      <c r="E305" s="160" t="s">
        <v>19</v>
      </c>
      <c r="F305" s="161" t="s">
        <v>290</v>
      </c>
      <c r="H305" s="160" t="s">
        <v>19</v>
      </c>
      <c r="I305" s="162"/>
      <c r="L305" s="159"/>
      <c r="M305" s="163"/>
      <c r="U305" s="333"/>
      <c r="V305" s="1" t="str">
        <f t="shared" si="3"/>
        <v/>
      </c>
      <c r="AT305" s="160" t="s">
        <v>162</v>
      </c>
      <c r="AU305" s="160" t="s">
        <v>88</v>
      </c>
      <c r="AV305" s="14" t="s">
        <v>82</v>
      </c>
      <c r="AW305" s="14" t="s">
        <v>36</v>
      </c>
      <c r="AX305" s="14" t="s">
        <v>75</v>
      </c>
      <c r="AY305" s="160" t="s">
        <v>150</v>
      </c>
    </row>
    <row r="306" spans="2:51" s="14" customFormat="1" ht="11.25" x14ac:dyDescent="0.2">
      <c r="B306" s="159"/>
      <c r="D306" s="147" t="s">
        <v>162</v>
      </c>
      <c r="E306" s="160" t="s">
        <v>19</v>
      </c>
      <c r="F306" s="161" t="s">
        <v>443</v>
      </c>
      <c r="H306" s="160" t="s">
        <v>19</v>
      </c>
      <c r="I306" s="162"/>
      <c r="L306" s="159"/>
      <c r="M306" s="163"/>
      <c r="U306" s="333"/>
      <c r="V306" s="1" t="str">
        <f t="shared" si="3"/>
        <v/>
      </c>
      <c r="AT306" s="160" t="s">
        <v>162</v>
      </c>
      <c r="AU306" s="160" t="s">
        <v>88</v>
      </c>
      <c r="AV306" s="14" t="s">
        <v>82</v>
      </c>
      <c r="AW306" s="14" t="s">
        <v>36</v>
      </c>
      <c r="AX306" s="14" t="s">
        <v>75</v>
      </c>
      <c r="AY306" s="160" t="s">
        <v>150</v>
      </c>
    </row>
    <row r="307" spans="2:51" s="12" customFormat="1" ht="11.25" x14ac:dyDescent="0.2">
      <c r="B307" s="146"/>
      <c r="D307" s="147" t="s">
        <v>162</v>
      </c>
      <c r="E307" s="148" t="s">
        <v>19</v>
      </c>
      <c r="F307" s="149" t="s">
        <v>444</v>
      </c>
      <c r="H307" s="150">
        <v>41.183999999999997</v>
      </c>
      <c r="I307" s="151"/>
      <c r="L307" s="146"/>
      <c r="M307" s="152"/>
      <c r="U307" s="331"/>
      <c r="V307" s="1" t="str">
        <f t="shared" si="3"/>
        <v/>
      </c>
      <c r="AT307" s="148" t="s">
        <v>162</v>
      </c>
      <c r="AU307" s="148" t="s">
        <v>88</v>
      </c>
      <c r="AV307" s="12" t="s">
        <v>88</v>
      </c>
      <c r="AW307" s="12" t="s">
        <v>36</v>
      </c>
      <c r="AX307" s="12" t="s">
        <v>75</v>
      </c>
      <c r="AY307" s="148" t="s">
        <v>150</v>
      </c>
    </row>
    <row r="308" spans="2:51" s="12" customFormat="1" ht="11.25" x14ac:dyDescent="0.2">
      <c r="B308" s="146"/>
      <c r="D308" s="147" t="s">
        <v>162</v>
      </c>
      <c r="E308" s="148" t="s">
        <v>19</v>
      </c>
      <c r="F308" s="149" t="s">
        <v>445</v>
      </c>
      <c r="H308" s="150">
        <v>14.651999999999999</v>
      </c>
      <c r="I308" s="151"/>
      <c r="L308" s="146"/>
      <c r="M308" s="152"/>
      <c r="U308" s="331"/>
      <c r="V308" s="1" t="str">
        <f t="shared" si="3"/>
        <v/>
      </c>
      <c r="AT308" s="148" t="s">
        <v>162</v>
      </c>
      <c r="AU308" s="148" t="s">
        <v>88</v>
      </c>
      <c r="AV308" s="12" t="s">
        <v>88</v>
      </c>
      <c r="AW308" s="12" t="s">
        <v>36</v>
      </c>
      <c r="AX308" s="12" t="s">
        <v>75</v>
      </c>
      <c r="AY308" s="148" t="s">
        <v>150</v>
      </c>
    </row>
    <row r="309" spans="2:51" s="12" customFormat="1" ht="11.25" x14ac:dyDescent="0.2">
      <c r="B309" s="146"/>
      <c r="D309" s="147" t="s">
        <v>162</v>
      </c>
      <c r="E309" s="148" t="s">
        <v>19</v>
      </c>
      <c r="F309" s="149" t="s">
        <v>446</v>
      </c>
      <c r="H309" s="150">
        <v>1.3080000000000001</v>
      </c>
      <c r="I309" s="151"/>
      <c r="L309" s="146"/>
      <c r="M309" s="152"/>
      <c r="U309" s="331"/>
      <c r="V309" s="1" t="str">
        <f t="shared" si="3"/>
        <v/>
      </c>
      <c r="AT309" s="148" t="s">
        <v>162</v>
      </c>
      <c r="AU309" s="148" t="s">
        <v>88</v>
      </c>
      <c r="AV309" s="12" t="s">
        <v>88</v>
      </c>
      <c r="AW309" s="12" t="s">
        <v>36</v>
      </c>
      <c r="AX309" s="12" t="s">
        <v>75</v>
      </c>
      <c r="AY309" s="148" t="s">
        <v>150</v>
      </c>
    </row>
    <row r="310" spans="2:51" s="12" customFormat="1" ht="11.25" x14ac:dyDescent="0.2">
      <c r="B310" s="146"/>
      <c r="D310" s="147" t="s">
        <v>162</v>
      </c>
      <c r="E310" s="148" t="s">
        <v>19</v>
      </c>
      <c r="F310" s="149" t="s">
        <v>447</v>
      </c>
      <c r="H310" s="150">
        <v>0.73599999999999999</v>
      </c>
      <c r="I310" s="151"/>
      <c r="L310" s="146"/>
      <c r="M310" s="152"/>
      <c r="U310" s="331"/>
      <c r="V310" s="1" t="str">
        <f t="shared" si="3"/>
        <v/>
      </c>
      <c r="AT310" s="148" t="s">
        <v>162</v>
      </c>
      <c r="AU310" s="148" t="s">
        <v>88</v>
      </c>
      <c r="AV310" s="12" t="s">
        <v>88</v>
      </c>
      <c r="AW310" s="12" t="s">
        <v>36</v>
      </c>
      <c r="AX310" s="12" t="s">
        <v>75</v>
      </c>
      <c r="AY310" s="148" t="s">
        <v>150</v>
      </c>
    </row>
    <row r="311" spans="2:51" s="12" customFormat="1" ht="11.25" x14ac:dyDescent="0.2">
      <c r="B311" s="146"/>
      <c r="D311" s="147" t="s">
        <v>162</v>
      </c>
      <c r="E311" s="148" t="s">
        <v>19</v>
      </c>
      <c r="F311" s="149" t="s">
        <v>448</v>
      </c>
      <c r="H311" s="150">
        <v>-17.221</v>
      </c>
      <c r="I311" s="151"/>
      <c r="L311" s="146"/>
      <c r="M311" s="152"/>
      <c r="U311" s="331"/>
      <c r="V311" s="1" t="str">
        <f t="shared" si="3"/>
        <v/>
      </c>
      <c r="AT311" s="148" t="s">
        <v>162</v>
      </c>
      <c r="AU311" s="148" t="s">
        <v>88</v>
      </c>
      <c r="AV311" s="12" t="s">
        <v>88</v>
      </c>
      <c r="AW311" s="12" t="s">
        <v>36</v>
      </c>
      <c r="AX311" s="12" t="s">
        <v>75</v>
      </c>
      <c r="AY311" s="148" t="s">
        <v>150</v>
      </c>
    </row>
    <row r="312" spans="2:51" s="14" customFormat="1" ht="11.25" x14ac:dyDescent="0.2">
      <c r="B312" s="159"/>
      <c r="D312" s="147" t="s">
        <v>162</v>
      </c>
      <c r="E312" s="160" t="s">
        <v>19</v>
      </c>
      <c r="F312" s="161" t="s">
        <v>449</v>
      </c>
      <c r="H312" s="160" t="s">
        <v>19</v>
      </c>
      <c r="I312" s="162"/>
      <c r="L312" s="159"/>
      <c r="M312" s="163"/>
      <c r="U312" s="333"/>
      <c r="V312" s="1" t="str">
        <f t="shared" si="3"/>
        <v/>
      </c>
      <c r="AT312" s="160" t="s">
        <v>162</v>
      </c>
      <c r="AU312" s="160" t="s">
        <v>88</v>
      </c>
      <c r="AV312" s="14" t="s">
        <v>82</v>
      </c>
      <c r="AW312" s="14" t="s">
        <v>36</v>
      </c>
      <c r="AX312" s="14" t="s">
        <v>75</v>
      </c>
      <c r="AY312" s="160" t="s">
        <v>150</v>
      </c>
    </row>
    <row r="313" spans="2:51" s="12" customFormat="1" ht="11.25" x14ac:dyDescent="0.2">
      <c r="B313" s="146"/>
      <c r="D313" s="147" t="s">
        <v>162</v>
      </c>
      <c r="E313" s="148" t="s">
        <v>19</v>
      </c>
      <c r="F313" s="149" t="s">
        <v>450</v>
      </c>
      <c r="H313" s="150">
        <v>67.275000000000006</v>
      </c>
      <c r="I313" s="151"/>
      <c r="L313" s="146"/>
      <c r="M313" s="152"/>
      <c r="U313" s="331"/>
      <c r="V313" s="1" t="str">
        <f t="shared" si="3"/>
        <v/>
      </c>
      <c r="AT313" s="148" t="s">
        <v>162</v>
      </c>
      <c r="AU313" s="148" t="s">
        <v>88</v>
      </c>
      <c r="AV313" s="12" t="s">
        <v>88</v>
      </c>
      <c r="AW313" s="12" t="s">
        <v>36</v>
      </c>
      <c r="AX313" s="12" t="s">
        <v>75</v>
      </c>
      <c r="AY313" s="148" t="s">
        <v>150</v>
      </c>
    </row>
    <row r="314" spans="2:51" s="12" customFormat="1" ht="11.25" x14ac:dyDescent="0.2">
      <c r="B314" s="146"/>
      <c r="D314" s="147" t="s">
        <v>162</v>
      </c>
      <c r="E314" s="148" t="s">
        <v>19</v>
      </c>
      <c r="F314" s="149" t="s">
        <v>451</v>
      </c>
      <c r="H314" s="150">
        <v>1.774</v>
      </c>
      <c r="I314" s="151"/>
      <c r="L314" s="146"/>
      <c r="M314" s="152"/>
      <c r="U314" s="331"/>
      <c r="V314" s="1" t="str">
        <f t="shared" si="3"/>
        <v/>
      </c>
      <c r="AT314" s="148" t="s">
        <v>162</v>
      </c>
      <c r="AU314" s="148" t="s">
        <v>88</v>
      </c>
      <c r="AV314" s="12" t="s">
        <v>88</v>
      </c>
      <c r="AW314" s="12" t="s">
        <v>36</v>
      </c>
      <c r="AX314" s="12" t="s">
        <v>75</v>
      </c>
      <c r="AY314" s="148" t="s">
        <v>150</v>
      </c>
    </row>
    <row r="315" spans="2:51" s="12" customFormat="1" ht="11.25" x14ac:dyDescent="0.2">
      <c r="B315" s="146"/>
      <c r="D315" s="147" t="s">
        <v>162</v>
      </c>
      <c r="E315" s="148" t="s">
        <v>19</v>
      </c>
      <c r="F315" s="149" t="s">
        <v>452</v>
      </c>
      <c r="H315" s="150">
        <v>-9.9529999999999994</v>
      </c>
      <c r="I315" s="151"/>
      <c r="L315" s="146"/>
      <c r="M315" s="152"/>
      <c r="U315" s="331"/>
      <c r="V315" s="1" t="str">
        <f t="shared" si="3"/>
        <v/>
      </c>
      <c r="AT315" s="148" t="s">
        <v>162</v>
      </c>
      <c r="AU315" s="148" t="s">
        <v>88</v>
      </c>
      <c r="AV315" s="12" t="s">
        <v>88</v>
      </c>
      <c r="AW315" s="12" t="s">
        <v>36</v>
      </c>
      <c r="AX315" s="12" t="s">
        <v>75</v>
      </c>
      <c r="AY315" s="148" t="s">
        <v>150</v>
      </c>
    </row>
    <row r="316" spans="2:51" s="14" customFormat="1" ht="11.25" x14ac:dyDescent="0.2">
      <c r="B316" s="159"/>
      <c r="D316" s="147" t="s">
        <v>162</v>
      </c>
      <c r="E316" s="160" t="s">
        <v>19</v>
      </c>
      <c r="F316" s="161" t="s">
        <v>453</v>
      </c>
      <c r="H316" s="160" t="s">
        <v>19</v>
      </c>
      <c r="I316" s="162"/>
      <c r="L316" s="159"/>
      <c r="M316" s="163"/>
      <c r="U316" s="333"/>
      <c r="V316" s="1" t="str">
        <f t="shared" si="3"/>
        <v/>
      </c>
      <c r="AT316" s="160" t="s">
        <v>162</v>
      </c>
      <c r="AU316" s="160" t="s">
        <v>88</v>
      </c>
      <c r="AV316" s="14" t="s">
        <v>82</v>
      </c>
      <c r="AW316" s="14" t="s">
        <v>36</v>
      </c>
      <c r="AX316" s="14" t="s">
        <v>75</v>
      </c>
      <c r="AY316" s="160" t="s">
        <v>150</v>
      </c>
    </row>
    <row r="317" spans="2:51" s="12" customFormat="1" ht="11.25" x14ac:dyDescent="0.2">
      <c r="B317" s="146"/>
      <c r="D317" s="147" t="s">
        <v>162</v>
      </c>
      <c r="E317" s="148" t="s">
        <v>19</v>
      </c>
      <c r="F317" s="149" t="s">
        <v>454</v>
      </c>
      <c r="H317" s="150">
        <v>66.875</v>
      </c>
      <c r="I317" s="151"/>
      <c r="L317" s="146"/>
      <c r="M317" s="152"/>
      <c r="U317" s="331"/>
      <c r="V317" s="1" t="str">
        <f t="shared" si="3"/>
        <v/>
      </c>
      <c r="AT317" s="148" t="s">
        <v>162</v>
      </c>
      <c r="AU317" s="148" t="s">
        <v>88</v>
      </c>
      <c r="AV317" s="12" t="s">
        <v>88</v>
      </c>
      <c r="AW317" s="12" t="s">
        <v>36</v>
      </c>
      <c r="AX317" s="12" t="s">
        <v>75</v>
      </c>
      <c r="AY317" s="148" t="s">
        <v>150</v>
      </c>
    </row>
    <row r="318" spans="2:51" s="12" customFormat="1" ht="11.25" x14ac:dyDescent="0.2">
      <c r="B318" s="146"/>
      <c r="D318" s="147" t="s">
        <v>162</v>
      </c>
      <c r="E318" s="148" t="s">
        <v>19</v>
      </c>
      <c r="F318" s="149" t="s">
        <v>451</v>
      </c>
      <c r="H318" s="150">
        <v>1.774</v>
      </c>
      <c r="I318" s="151"/>
      <c r="L318" s="146"/>
      <c r="M318" s="152"/>
      <c r="U318" s="331"/>
      <c r="V318" s="1" t="str">
        <f t="shared" si="3"/>
        <v/>
      </c>
      <c r="AT318" s="148" t="s">
        <v>162</v>
      </c>
      <c r="AU318" s="148" t="s">
        <v>88</v>
      </c>
      <c r="AV318" s="12" t="s">
        <v>88</v>
      </c>
      <c r="AW318" s="12" t="s">
        <v>36</v>
      </c>
      <c r="AX318" s="12" t="s">
        <v>75</v>
      </c>
      <c r="AY318" s="148" t="s">
        <v>150</v>
      </c>
    </row>
    <row r="319" spans="2:51" s="12" customFormat="1" ht="11.25" x14ac:dyDescent="0.2">
      <c r="B319" s="146"/>
      <c r="D319" s="147" t="s">
        <v>162</v>
      </c>
      <c r="E319" s="148" t="s">
        <v>19</v>
      </c>
      <c r="F319" s="149" t="s">
        <v>455</v>
      </c>
      <c r="H319" s="150">
        <v>-9.8810000000000002</v>
      </c>
      <c r="I319" s="151"/>
      <c r="L319" s="146"/>
      <c r="M319" s="152"/>
      <c r="U319" s="331"/>
      <c r="V319" s="1" t="str">
        <f t="shared" si="3"/>
        <v/>
      </c>
      <c r="AT319" s="148" t="s">
        <v>162</v>
      </c>
      <c r="AU319" s="148" t="s">
        <v>88</v>
      </c>
      <c r="AV319" s="12" t="s">
        <v>88</v>
      </c>
      <c r="AW319" s="12" t="s">
        <v>36</v>
      </c>
      <c r="AX319" s="12" t="s">
        <v>75</v>
      </c>
      <c r="AY319" s="148" t="s">
        <v>150</v>
      </c>
    </row>
    <row r="320" spans="2:51" s="14" customFormat="1" ht="11.25" x14ac:dyDescent="0.2">
      <c r="B320" s="159"/>
      <c r="D320" s="147" t="s">
        <v>162</v>
      </c>
      <c r="E320" s="160" t="s">
        <v>19</v>
      </c>
      <c r="F320" s="161" t="s">
        <v>456</v>
      </c>
      <c r="H320" s="160" t="s">
        <v>19</v>
      </c>
      <c r="I320" s="162"/>
      <c r="L320" s="159"/>
      <c r="M320" s="163"/>
      <c r="U320" s="333"/>
      <c r="V320" s="1" t="str">
        <f t="shared" si="3"/>
        <v/>
      </c>
      <c r="AT320" s="160" t="s">
        <v>162</v>
      </c>
      <c r="AU320" s="160" t="s">
        <v>88</v>
      </c>
      <c r="AV320" s="14" t="s">
        <v>82</v>
      </c>
      <c r="AW320" s="14" t="s">
        <v>36</v>
      </c>
      <c r="AX320" s="14" t="s">
        <v>75</v>
      </c>
      <c r="AY320" s="160" t="s">
        <v>150</v>
      </c>
    </row>
    <row r="321" spans="2:51" s="12" customFormat="1" ht="11.25" x14ac:dyDescent="0.2">
      <c r="B321" s="146"/>
      <c r="D321" s="147" t="s">
        <v>162</v>
      </c>
      <c r="E321" s="148" t="s">
        <v>19</v>
      </c>
      <c r="F321" s="149" t="s">
        <v>457</v>
      </c>
      <c r="H321" s="150">
        <v>27</v>
      </c>
      <c r="I321" s="151"/>
      <c r="L321" s="146"/>
      <c r="M321" s="152"/>
      <c r="U321" s="331"/>
      <c r="V321" s="1" t="str">
        <f t="shared" si="3"/>
        <v/>
      </c>
      <c r="AT321" s="148" t="s">
        <v>162</v>
      </c>
      <c r="AU321" s="148" t="s">
        <v>88</v>
      </c>
      <c r="AV321" s="12" t="s">
        <v>88</v>
      </c>
      <c r="AW321" s="12" t="s">
        <v>36</v>
      </c>
      <c r="AX321" s="12" t="s">
        <v>75</v>
      </c>
      <c r="AY321" s="148" t="s">
        <v>150</v>
      </c>
    </row>
    <row r="322" spans="2:51" s="12" customFormat="1" ht="11.25" x14ac:dyDescent="0.2">
      <c r="B322" s="146"/>
      <c r="D322" s="147" t="s">
        <v>162</v>
      </c>
      <c r="E322" s="148" t="s">
        <v>19</v>
      </c>
      <c r="F322" s="149" t="s">
        <v>458</v>
      </c>
      <c r="H322" s="150">
        <v>2.3980000000000001</v>
      </c>
      <c r="I322" s="151"/>
      <c r="L322" s="146"/>
      <c r="M322" s="152"/>
      <c r="U322" s="331"/>
      <c r="V322" s="1" t="str">
        <f t="shared" si="3"/>
        <v/>
      </c>
      <c r="AT322" s="148" t="s">
        <v>162</v>
      </c>
      <c r="AU322" s="148" t="s">
        <v>88</v>
      </c>
      <c r="AV322" s="12" t="s">
        <v>88</v>
      </c>
      <c r="AW322" s="12" t="s">
        <v>36</v>
      </c>
      <c r="AX322" s="12" t="s">
        <v>75</v>
      </c>
      <c r="AY322" s="148" t="s">
        <v>150</v>
      </c>
    </row>
    <row r="323" spans="2:51" s="12" customFormat="1" ht="11.25" x14ac:dyDescent="0.2">
      <c r="B323" s="146"/>
      <c r="D323" s="147" t="s">
        <v>162</v>
      </c>
      <c r="E323" s="148" t="s">
        <v>19</v>
      </c>
      <c r="F323" s="149" t="s">
        <v>459</v>
      </c>
      <c r="H323" s="150">
        <v>1.19</v>
      </c>
      <c r="I323" s="151"/>
      <c r="L323" s="146"/>
      <c r="M323" s="152"/>
      <c r="U323" s="331"/>
      <c r="V323" s="1" t="str">
        <f t="shared" si="3"/>
        <v/>
      </c>
      <c r="AT323" s="148" t="s">
        <v>162</v>
      </c>
      <c r="AU323" s="148" t="s">
        <v>88</v>
      </c>
      <c r="AV323" s="12" t="s">
        <v>88</v>
      </c>
      <c r="AW323" s="12" t="s">
        <v>36</v>
      </c>
      <c r="AX323" s="12" t="s">
        <v>75</v>
      </c>
      <c r="AY323" s="148" t="s">
        <v>150</v>
      </c>
    </row>
    <row r="324" spans="2:51" s="12" customFormat="1" ht="11.25" x14ac:dyDescent="0.2">
      <c r="B324" s="146"/>
      <c r="D324" s="147" t="s">
        <v>162</v>
      </c>
      <c r="E324" s="148" t="s">
        <v>19</v>
      </c>
      <c r="F324" s="149" t="s">
        <v>460</v>
      </c>
      <c r="H324" s="150">
        <v>-5.4669999999999996</v>
      </c>
      <c r="I324" s="151"/>
      <c r="L324" s="146"/>
      <c r="M324" s="152"/>
      <c r="U324" s="331"/>
      <c r="V324" s="1" t="str">
        <f t="shared" si="3"/>
        <v/>
      </c>
      <c r="AT324" s="148" t="s">
        <v>162</v>
      </c>
      <c r="AU324" s="148" t="s">
        <v>88</v>
      </c>
      <c r="AV324" s="12" t="s">
        <v>88</v>
      </c>
      <c r="AW324" s="12" t="s">
        <v>36</v>
      </c>
      <c r="AX324" s="12" t="s">
        <v>75</v>
      </c>
      <c r="AY324" s="148" t="s">
        <v>150</v>
      </c>
    </row>
    <row r="325" spans="2:51" s="14" customFormat="1" ht="11.25" x14ac:dyDescent="0.2">
      <c r="B325" s="159"/>
      <c r="D325" s="147" t="s">
        <v>162</v>
      </c>
      <c r="E325" s="160" t="s">
        <v>19</v>
      </c>
      <c r="F325" s="161" t="s">
        <v>461</v>
      </c>
      <c r="H325" s="160" t="s">
        <v>19</v>
      </c>
      <c r="I325" s="162"/>
      <c r="L325" s="159"/>
      <c r="M325" s="163"/>
      <c r="U325" s="333"/>
      <c r="V325" s="1" t="str">
        <f t="shared" si="3"/>
        <v/>
      </c>
      <c r="AT325" s="160" t="s">
        <v>162</v>
      </c>
      <c r="AU325" s="160" t="s">
        <v>88</v>
      </c>
      <c r="AV325" s="14" t="s">
        <v>82</v>
      </c>
      <c r="AW325" s="14" t="s">
        <v>36</v>
      </c>
      <c r="AX325" s="14" t="s">
        <v>75</v>
      </c>
      <c r="AY325" s="160" t="s">
        <v>150</v>
      </c>
    </row>
    <row r="326" spans="2:51" s="12" customFormat="1" ht="11.25" x14ac:dyDescent="0.2">
      <c r="B326" s="146"/>
      <c r="D326" s="147" t="s">
        <v>162</v>
      </c>
      <c r="E326" s="148" t="s">
        <v>19</v>
      </c>
      <c r="F326" s="149" t="s">
        <v>462</v>
      </c>
      <c r="H326" s="150">
        <v>5.7080000000000002</v>
      </c>
      <c r="I326" s="151"/>
      <c r="L326" s="146"/>
      <c r="M326" s="152"/>
      <c r="U326" s="331"/>
      <c r="V326" s="1" t="str">
        <f t="shared" si="3"/>
        <v/>
      </c>
      <c r="AT326" s="148" t="s">
        <v>162</v>
      </c>
      <c r="AU326" s="148" t="s">
        <v>88</v>
      </c>
      <c r="AV326" s="12" t="s">
        <v>88</v>
      </c>
      <c r="AW326" s="12" t="s">
        <v>36</v>
      </c>
      <c r="AX326" s="12" t="s">
        <v>75</v>
      </c>
      <c r="AY326" s="148" t="s">
        <v>150</v>
      </c>
    </row>
    <row r="327" spans="2:51" s="12" customFormat="1" ht="11.25" x14ac:dyDescent="0.2">
      <c r="B327" s="146"/>
      <c r="D327" s="147" t="s">
        <v>162</v>
      </c>
      <c r="E327" s="148" t="s">
        <v>19</v>
      </c>
      <c r="F327" s="149" t="s">
        <v>463</v>
      </c>
      <c r="H327" s="150">
        <v>1.968</v>
      </c>
      <c r="I327" s="151"/>
      <c r="L327" s="146"/>
      <c r="M327" s="152"/>
      <c r="U327" s="331"/>
      <c r="V327" s="1" t="str">
        <f t="shared" si="3"/>
        <v/>
      </c>
      <c r="AT327" s="148" t="s">
        <v>162</v>
      </c>
      <c r="AU327" s="148" t="s">
        <v>88</v>
      </c>
      <c r="AV327" s="12" t="s">
        <v>88</v>
      </c>
      <c r="AW327" s="12" t="s">
        <v>36</v>
      </c>
      <c r="AX327" s="12" t="s">
        <v>75</v>
      </c>
      <c r="AY327" s="148" t="s">
        <v>150</v>
      </c>
    </row>
    <row r="328" spans="2:51" s="12" customFormat="1" ht="11.25" x14ac:dyDescent="0.2">
      <c r="B328" s="146"/>
      <c r="D328" s="147" t="s">
        <v>162</v>
      </c>
      <c r="E328" s="148" t="s">
        <v>19</v>
      </c>
      <c r="F328" s="149" t="s">
        <v>464</v>
      </c>
      <c r="H328" s="150">
        <v>6.6420000000000003</v>
      </c>
      <c r="I328" s="151"/>
      <c r="L328" s="146"/>
      <c r="M328" s="152"/>
      <c r="U328" s="331"/>
      <c r="V328" s="1" t="str">
        <f t="shared" si="3"/>
        <v/>
      </c>
      <c r="AT328" s="148" t="s">
        <v>162</v>
      </c>
      <c r="AU328" s="148" t="s">
        <v>88</v>
      </c>
      <c r="AV328" s="12" t="s">
        <v>88</v>
      </c>
      <c r="AW328" s="12" t="s">
        <v>36</v>
      </c>
      <c r="AX328" s="12" t="s">
        <v>75</v>
      </c>
      <c r="AY328" s="148" t="s">
        <v>150</v>
      </c>
    </row>
    <row r="329" spans="2:51" s="12" customFormat="1" ht="11.25" x14ac:dyDescent="0.2">
      <c r="B329" s="146"/>
      <c r="D329" s="147" t="s">
        <v>162</v>
      </c>
      <c r="E329" s="148" t="s">
        <v>19</v>
      </c>
      <c r="F329" s="149" t="s">
        <v>465</v>
      </c>
      <c r="H329" s="150">
        <v>-2.968</v>
      </c>
      <c r="I329" s="151"/>
      <c r="L329" s="146"/>
      <c r="M329" s="152"/>
      <c r="U329" s="331"/>
      <c r="V329" s="1" t="str">
        <f t="shared" si="3"/>
        <v/>
      </c>
      <c r="AT329" s="148" t="s">
        <v>162</v>
      </c>
      <c r="AU329" s="148" t="s">
        <v>88</v>
      </c>
      <c r="AV329" s="12" t="s">
        <v>88</v>
      </c>
      <c r="AW329" s="12" t="s">
        <v>36</v>
      </c>
      <c r="AX329" s="12" t="s">
        <v>75</v>
      </c>
      <c r="AY329" s="148" t="s">
        <v>150</v>
      </c>
    </row>
    <row r="330" spans="2:51" s="14" customFormat="1" ht="11.25" x14ac:dyDescent="0.2">
      <c r="B330" s="159"/>
      <c r="D330" s="147" t="s">
        <v>162</v>
      </c>
      <c r="E330" s="160" t="s">
        <v>19</v>
      </c>
      <c r="F330" s="161" t="s">
        <v>466</v>
      </c>
      <c r="H330" s="160" t="s">
        <v>19</v>
      </c>
      <c r="I330" s="162"/>
      <c r="L330" s="159"/>
      <c r="M330" s="163"/>
      <c r="U330" s="333"/>
      <c r="V330" s="1" t="str">
        <f t="shared" si="3"/>
        <v/>
      </c>
      <c r="AT330" s="160" t="s">
        <v>162</v>
      </c>
      <c r="AU330" s="160" t="s">
        <v>88</v>
      </c>
      <c r="AV330" s="14" t="s">
        <v>82</v>
      </c>
      <c r="AW330" s="14" t="s">
        <v>36</v>
      </c>
      <c r="AX330" s="14" t="s">
        <v>75</v>
      </c>
      <c r="AY330" s="160" t="s">
        <v>150</v>
      </c>
    </row>
    <row r="331" spans="2:51" s="12" customFormat="1" ht="11.25" x14ac:dyDescent="0.2">
      <c r="B331" s="146"/>
      <c r="D331" s="147" t="s">
        <v>162</v>
      </c>
      <c r="E331" s="148" t="s">
        <v>19</v>
      </c>
      <c r="F331" s="149" t="s">
        <v>467</v>
      </c>
      <c r="H331" s="150">
        <v>32.969000000000001</v>
      </c>
      <c r="I331" s="151"/>
      <c r="L331" s="146"/>
      <c r="M331" s="152"/>
      <c r="U331" s="331"/>
      <c r="V331" s="1" t="str">
        <f t="shared" si="3"/>
        <v/>
      </c>
      <c r="AT331" s="148" t="s">
        <v>162</v>
      </c>
      <c r="AU331" s="148" t="s">
        <v>88</v>
      </c>
      <c r="AV331" s="12" t="s">
        <v>88</v>
      </c>
      <c r="AW331" s="12" t="s">
        <v>36</v>
      </c>
      <c r="AX331" s="12" t="s">
        <v>75</v>
      </c>
      <c r="AY331" s="148" t="s">
        <v>150</v>
      </c>
    </row>
    <row r="332" spans="2:51" s="12" customFormat="1" ht="11.25" x14ac:dyDescent="0.2">
      <c r="B332" s="146"/>
      <c r="D332" s="147" t="s">
        <v>162</v>
      </c>
      <c r="E332" s="148" t="s">
        <v>19</v>
      </c>
      <c r="F332" s="149" t="s">
        <v>468</v>
      </c>
      <c r="H332" s="150">
        <v>31.68</v>
      </c>
      <c r="I332" s="151"/>
      <c r="L332" s="146"/>
      <c r="M332" s="152"/>
      <c r="U332" s="331"/>
      <c r="V332" s="1" t="str">
        <f t="shared" si="3"/>
        <v/>
      </c>
      <c r="AT332" s="148" t="s">
        <v>162</v>
      </c>
      <c r="AU332" s="148" t="s">
        <v>88</v>
      </c>
      <c r="AV332" s="12" t="s">
        <v>88</v>
      </c>
      <c r="AW332" s="12" t="s">
        <v>36</v>
      </c>
      <c r="AX332" s="12" t="s">
        <v>75</v>
      </c>
      <c r="AY332" s="148" t="s">
        <v>150</v>
      </c>
    </row>
    <row r="333" spans="2:51" s="12" customFormat="1" ht="11.25" x14ac:dyDescent="0.2">
      <c r="B333" s="146"/>
      <c r="D333" s="147" t="s">
        <v>162</v>
      </c>
      <c r="E333" s="148" t="s">
        <v>19</v>
      </c>
      <c r="F333" s="149" t="s">
        <v>469</v>
      </c>
      <c r="H333" s="150">
        <v>2.73</v>
      </c>
      <c r="I333" s="151"/>
      <c r="L333" s="146"/>
      <c r="M333" s="152"/>
      <c r="U333" s="331"/>
      <c r="V333" s="1" t="str">
        <f t="shared" si="3"/>
        <v/>
      </c>
      <c r="AT333" s="148" t="s">
        <v>162</v>
      </c>
      <c r="AU333" s="148" t="s">
        <v>88</v>
      </c>
      <c r="AV333" s="12" t="s">
        <v>88</v>
      </c>
      <c r="AW333" s="12" t="s">
        <v>36</v>
      </c>
      <c r="AX333" s="12" t="s">
        <v>75</v>
      </c>
      <c r="AY333" s="148" t="s">
        <v>150</v>
      </c>
    </row>
    <row r="334" spans="2:51" s="12" customFormat="1" ht="11.25" x14ac:dyDescent="0.2">
      <c r="B334" s="146"/>
      <c r="D334" s="147" t="s">
        <v>162</v>
      </c>
      <c r="E334" s="148" t="s">
        <v>19</v>
      </c>
      <c r="F334" s="149" t="s">
        <v>470</v>
      </c>
      <c r="H334" s="150">
        <v>2.7650000000000001</v>
      </c>
      <c r="I334" s="151"/>
      <c r="L334" s="146"/>
      <c r="M334" s="152"/>
      <c r="U334" s="331"/>
      <c r="V334" s="1" t="str">
        <f t="shared" si="3"/>
        <v/>
      </c>
      <c r="AT334" s="148" t="s">
        <v>162</v>
      </c>
      <c r="AU334" s="148" t="s">
        <v>88</v>
      </c>
      <c r="AV334" s="12" t="s">
        <v>88</v>
      </c>
      <c r="AW334" s="12" t="s">
        <v>36</v>
      </c>
      <c r="AX334" s="12" t="s">
        <v>75</v>
      </c>
      <c r="AY334" s="148" t="s">
        <v>150</v>
      </c>
    </row>
    <row r="335" spans="2:51" s="12" customFormat="1" ht="11.25" x14ac:dyDescent="0.2">
      <c r="B335" s="146"/>
      <c r="D335" s="147" t="s">
        <v>162</v>
      </c>
      <c r="E335" s="148" t="s">
        <v>19</v>
      </c>
      <c r="F335" s="149" t="s">
        <v>471</v>
      </c>
      <c r="H335" s="150">
        <v>2.0409999999999999</v>
      </c>
      <c r="I335" s="151"/>
      <c r="L335" s="146"/>
      <c r="M335" s="152"/>
      <c r="U335" s="331"/>
      <c r="V335" s="1" t="str">
        <f t="shared" si="3"/>
        <v/>
      </c>
      <c r="AT335" s="148" t="s">
        <v>162</v>
      </c>
      <c r="AU335" s="148" t="s">
        <v>88</v>
      </c>
      <c r="AV335" s="12" t="s">
        <v>88</v>
      </c>
      <c r="AW335" s="12" t="s">
        <v>36</v>
      </c>
      <c r="AX335" s="12" t="s">
        <v>75</v>
      </c>
      <c r="AY335" s="148" t="s">
        <v>150</v>
      </c>
    </row>
    <row r="336" spans="2:51" s="12" customFormat="1" ht="11.25" x14ac:dyDescent="0.2">
      <c r="B336" s="146"/>
      <c r="D336" s="147" t="s">
        <v>162</v>
      </c>
      <c r="E336" s="148" t="s">
        <v>19</v>
      </c>
      <c r="F336" s="149" t="s">
        <v>472</v>
      </c>
      <c r="H336" s="150">
        <v>-11.741</v>
      </c>
      <c r="I336" s="151"/>
      <c r="L336" s="146"/>
      <c r="M336" s="152"/>
      <c r="U336" s="331"/>
      <c r="V336" s="1" t="str">
        <f t="shared" si="3"/>
        <v/>
      </c>
      <c r="AT336" s="148" t="s">
        <v>162</v>
      </c>
      <c r="AU336" s="148" t="s">
        <v>88</v>
      </c>
      <c r="AV336" s="12" t="s">
        <v>88</v>
      </c>
      <c r="AW336" s="12" t="s">
        <v>36</v>
      </c>
      <c r="AX336" s="12" t="s">
        <v>75</v>
      </c>
      <c r="AY336" s="148" t="s">
        <v>150</v>
      </c>
    </row>
    <row r="337" spans="2:65" s="14" customFormat="1" ht="11.25" x14ac:dyDescent="0.2">
      <c r="B337" s="159"/>
      <c r="D337" s="147" t="s">
        <v>162</v>
      </c>
      <c r="E337" s="160" t="s">
        <v>19</v>
      </c>
      <c r="F337" s="161" t="s">
        <v>473</v>
      </c>
      <c r="H337" s="160" t="s">
        <v>19</v>
      </c>
      <c r="I337" s="162"/>
      <c r="L337" s="159"/>
      <c r="M337" s="163"/>
      <c r="U337" s="333"/>
      <c r="V337" s="1" t="str">
        <f t="shared" si="3"/>
        <v/>
      </c>
      <c r="AT337" s="160" t="s">
        <v>162</v>
      </c>
      <c r="AU337" s="160" t="s">
        <v>88</v>
      </c>
      <c r="AV337" s="14" t="s">
        <v>82</v>
      </c>
      <c r="AW337" s="14" t="s">
        <v>36</v>
      </c>
      <c r="AX337" s="14" t="s">
        <v>75</v>
      </c>
      <c r="AY337" s="160" t="s">
        <v>150</v>
      </c>
    </row>
    <row r="338" spans="2:65" s="12" customFormat="1" ht="11.25" x14ac:dyDescent="0.2">
      <c r="B338" s="146"/>
      <c r="D338" s="147" t="s">
        <v>162</v>
      </c>
      <c r="E338" s="148" t="s">
        <v>19</v>
      </c>
      <c r="F338" s="149" t="s">
        <v>474</v>
      </c>
      <c r="H338" s="150">
        <v>14.04</v>
      </c>
      <c r="I338" s="151"/>
      <c r="L338" s="146"/>
      <c r="M338" s="152"/>
      <c r="U338" s="331"/>
      <c r="V338" s="1" t="str">
        <f t="shared" si="3"/>
        <v/>
      </c>
      <c r="AT338" s="148" t="s">
        <v>162</v>
      </c>
      <c r="AU338" s="148" t="s">
        <v>88</v>
      </c>
      <c r="AV338" s="12" t="s">
        <v>88</v>
      </c>
      <c r="AW338" s="12" t="s">
        <v>36</v>
      </c>
      <c r="AX338" s="12" t="s">
        <v>75</v>
      </c>
      <c r="AY338" s="148" t="s">
        <v>150</v>
      </c>
    </row>
    <row r="339" spans="2:65" s="12" customFormat="1" ht="11.25" x14ac:dyDescent="0.2">
      <c r="B339" s="146"/>
      <c r="D339" s="147" t="s">
        <v>162</v>
      </c>
      <c r="E339" s="148" t="s">
        <v>19</v>
      </c>
      <c r="F339" s="149" t="s">
        <v>475</v>
      </c>
      <c r="H339" s="150">
        <v>-2.2839999999999998</v>
      </c>
      <c r="I339" s="151"/>
      <c r="L339" s="146"/>
      <c r="M339" s="152"/>
      <c r="U339" s="331"/>
      <c r="V339" s="1" t="str">
        <f t="shared" si="3"/>
        <v/>
      </c>
      <c r="AT339" s="148" t="s">
        <v>162</v>
      </c>
      <c r="AU339" s="148" t="s">
        <v>88</v>
      </c>
      <c r="AV339" s="12" t="s">
        <v>88</v>
      </c>
      <c r="AW339" s="12" t="s">
        <v>36</v>
      </c>
      <c r="AX339" s="12" t="s">
        <v>75</v>
      </c>
      <c r="AY339" s="148" t="s">
        <v>150</v>
      </c>
    </row>
    <row r="340" spans="2:65" s="13" customFormat="1" ht="11.25" x14ac:dyDescent="0.2">
      <c r="B340" s="153"/>
      <c r="D340" s="147" t="s">
        <v>162</v>
      </c>
      <c r="E340" s="154" t="s">
        <v>19</v>
      </c>
      <c r="F340" s="155" t="s">
        <v>167</v>
      </c>
      <c r="H340" s="156">
        <v>267.19400000000002</v>
      </c>
      <c r="I340" s="157"/>
      <c r="L340" s="153"/>
      <c r="M340" s="158"/>
      <c r="U340" s="332"/>
      <c r="V340" s="1" t="str">
        <f t="shared" si="3"/>
        <v/>
      </c>
      <c r="AT340" s="154" t="s">
        <v>162</v>
      </c>
      <c r="AU340" s="154" t="s">
        <v>88</v>
      </c>
      <c r="AV340" s="13" t="s">
        <v>158</v>
      </c>
      <c r="AW340" s="13" t="s">
        <v>36</v>
      </c>
      <c r="AX340" s="13" t="s">
        <v>82</v>
      </c>
      <c r="AY340" s="154" t="s">
        <v>150</v>
      </c>
    </row>
    <row r="341" spans="2:65" s="1" customFormat="1" ht="24.2" customHeight="1" x14ac:dyDescent="0.2">
      <c r="B341" s="33"/>
      <c r="C341" s="129" t="s">
        <v>476</v>
      </c>
      <c r="D341" s="129" t="s">
        <v>153</v>
      </c>
      <c r="E341" s="130" t="s">
        <v>477</v>
      </c>
      <c r="F341" s="131" t="s">
        <v>478</v>
      </c>
      <c r="G341" s="132" t="s">
        <v>170</v>
      </c>
      <c r="H341" s="133">
        <v>22.02</v>
      </c>
      <c r="I341" s="134"/>
      <c r="J341" s="135">
        <f>ROUND(I341*H341,2)</f>
        <v>0</v>
      </c>
      <c r="K341" s="131" t="s">
        <v>157</v>
      </c>
      <c r="L341" s="33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3.5000000000000003E-2</v>
      </c>
      <c r="T341" s="138">
        <f>S341*H341</f>
        <v>0.77070000000000005</v>
      </c>
      <c r="U341" s="329" t="s">
        <v>19</v>
      </c>
      <c r="V341" s="1" t="str">
        <f t="shared" si="3"/>
        <v/>
      </c>
      <c r="AR341" s="140" t="s">
        <v>158</v>
      </c>
      <c r="AT341" s="140" t="s">
        <v>153</v>
      </c>
      <c r="AU341" s="140" t="s">
        <v>88</v>
      </c>
      <c r="AY341" s="18" t="s">
        <v>150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88</v>
      </c>
      <c r="BK341" s="141">
        <f>ROUND(I341*H341,2)</f>
        <v>0</v>
      </c>
      <c r="BL341" s="18" t="s">
        <v>158</v>
      </c>
      <c r="BM341" s="140" t="s">
        <v>479</v>
      </c>
    </row>
    <row r="342" spans="2:65" s="1" customFormat="1" ht="11.25" x14ac:dyDescent="0.2">
      <c r="B342" s="33"/>
      <c r="D342" s="142" t="s">
        <v>160</v>
      </c>
      <c r="F342" s="143" t="s">
        <v>480</v>
      </c>
      <c r="I342" s="144"/>
      <c r="L342" s="33"/>
      <c r="M342" s="145"/>
      <c r="U342" s="330"/>
      <c r="V342" s="1" t="str">
        <f t="shared" si="3"/>
        <v/>
      </c>
      <c r="AT342" s="18" t="s">
        <v>160</v>
      </c>
      <c r="AU342" s="18" t="s">
        <v>88</v>
      </c>
    </row>
    <row r="343" spans="2:65" s="14" customFormat="1" ht="11.25" x14ac:dyDescent="0.2">
      <c r="B343" s="159"/>
      <c r="D343" s="147" t="s">
        <v>162</v>
      </c>
      <c r="E343" s="160" t="s">
        <v>19</v>
      </c>
      <c r="F343" s="161" t="s">
        <v>290</v>
      </c>
      <c r="H343" s="160" t="s">
        <v>19</v>
      </c>
      <c r="I343" s="162"/>
      <c r="L343" s="159"/>
      <c r="M343" s="163"/>
      <c r="U343" s="333"/>
      <c r="V343" s="1" t="str">
        <f t="shared" si="3"/>
        <v/>
      </c>
      <c r="AT343" s="160" t="s">
        <v>162</v>
      </c>
      <c r="AU343" s="160" t="s">
        <v>88</v>
      </c>
      <c r="AV343" s="14" t="s">
        <v>82</v>
      </c>
      <c r="AW343" s="14" t="s">
        <v>36</v>
      </c>
      <c r="AX343" s="14" t="s">
        <v>75</v>
      </c>
      <c r="AY343" s="160" t="s">
        <v>150</v>
      </c>
    </row>
    <row r="344" spans="2:65" s="12" customFormat="1" ht="11.25" x14ac:dyDescent="0.2">
      <c r="B344" s="146"/>
      <c r="D344" s="147" t="s">
        <v>162</v>
      </c>
      <c r="E344" s="148" t="s">
        <v>19</v>
      </c>
      <c r="F344" s="149" t="s">
        <v>481</v>
      </c>
      <c r="H344" s="150">
        <v>5.1100000000000003</v>
      </c>
      <c r="I344" s="151"/>
      <c r="L344" s="146"/>
      <c r="M344" s="152"/>
      <c r="U344" s="331"/>
      <c r="V344" s="1" t="str">
        <f t="shared" si="3"/>
        <v/>
      </c>
      <c r="AT344" s="148" t="s">
        <v>162</v>
      </c>
      <c r="AU344" s="148" t="s">
        <v>88</v>
      </c>
      <c r="AV344" s="12" t="s">
        <v>88</v>
      </c>
      <c r="AW344" s="12" t="s">
        <v>36</v>
      </c>
      <c r="AX344" s="12" t="s">
        <v>75</v>
      </c>
      <c r="AY344" s="148" t="s">
        <v>150</v>
      </c>
    </row>
    <row r="345" spans="2:65" s="12" customFormat="1" ht="11.25" x14ac:dyDescent="0.2">
      <c r="B345" s="146"/>
      <c r="D345" s="147" t="s">
        <v>162</v>
      </c>
      <c r="E345" s="148" t="s">
        <v>19</v>
      </c>
      <c r="F345" s="149" t="s">
        <v>321</v>
      </c>
      <c r="H345" s="150">
        <v>1.1599999999999999</v>
      </c>
      <c r="I345" s="151"/>
      <c r="L345" s="146"/>
      <c r="M345" s="152"/>
      <c r="U345" s="331"/>
      <c r="V345" s="1" t="str">
        <f t="shared" si="3"/>
        <v/>
      </c>
      <c r="AT345" s="148" t="s">
        <v>162</v>
      </c>
      <c r="AU345" s="148" t="s">
        <v>88</v>
      </c>
      <c r="AV345" s="12" t="s">
        <v>88</v>
      </c>
      <c r="AW345" s="12" t="s">
        <v>36</v>
      </c>
      <c r="AX345" s="12" t="s">
        <v>75</v>
      </c>
      <c r="AY345" s="148" t="s">
        <v>150</v>
      </c>
    </row>
    <row r="346" spans="2:65" s="12" customFormat="1" ht="11.25" x14ac:dyDescent="0.2">
      <c r="B346" s="146"/>
      <c r="D346" s="147" t="s">
        <v>162</v>
      </c>
      <c r="E346" s="148" t="s">
        <v>19</v>
      </c>
      <c r="F346" s="149" t="s">
        <v>482</v>
      </c>
      <c r="H346" s="150">
        <v>14.3</v>
      </c>
      <c r="I346" s="151"/>
      <c r="L346" s="146"/>
      <c r="M346" s="152"/>
      <c r="U346" s="331"/>
      <c r="V346" s="1" t="str">
        <f t="shared" si="3"/>
        <v/>
      </c>
      <c r="AT346" s="148" t="s">
        <v>162</v>
      </c>
      <c r="AU346" s="148" t="s">
        <v>88</v>
      </c>
      <c r="AV346" s="12" t="s">
        <v>88</v>
      </c>
      <c r="AW346" s="12" t="s">
        <v>36</v>
      </c>
      <c r="AX346" s="12" t="s">
        <v>75</v>
      </c>
      <c r="AY346" s="148" t="s">
        <v>150</v>
      </c>
    </row>
    <row r="347" spans="2:65" s="12" customFormat="1" ht="11.25" x14ac:dyDescent="0.2">
      <c r="B347" s="146"/>
      <c r="D347" s="147" t="s">
        <v>162</v>
      </c>
      <c r="E347" s="148" t="s">
        <v>19</v>
      </c>
      <c r="F347" s="149" t="s">
        <v>483</v>
      </c>
      <c r="H347" s="150">
        <v>1.45</v>
      </c>
      <c r="I347" s="151"/>
      <c r="L347" s="146"/>
      <c r="M347" s="152"/>
      <c r="U347" s="331"/>
      <c r="V347" s="1" t="str">
        <f t="shared" si="3"/>
        <v/>
      </c>
      <c r="AT347" s="148" t="s">
        <v>162</v>
      </c>
      <c r="AU347" s="148" t="s">
        <v>88</v>
      </c>
      <c r="AV347" s="12" t="s">
        <v>88</v>
      </c>
      <c r="AW347" s="12" t="s">
        <v>36</v>
      </c>
      <c r="AX347" s="12" t="s">
        <v>75</v>
      </c>
      <c r="AY347" s="148" t="s">
        <v>150</v>
      </c>
    </row>
    <row r="348" spans="2:65" s="13" customFormat="1" ht="11.25" x14ac:dyDescent="0.2">
      <c r="B348" s="153"/>
      <c r="D348" s="147" t="s">
        <v>162</v>
      </c>
      <c r="E348" s="154" t="s">
        <v>19</v>
      </c>
      <c r="F348" s="155" t="s">
        <v>167</v>
      </c>
      <c r="H348" s="156">
        <v>22.02</v>
      </c>
      <c r="I348" s="157"/>
      <c r="L348" s="153"/>
      <c r="M348" s="158"/>
      <c r="U348" s="332"/>
      <c r="V348" s="1" t="str">
        <f t="shared" si="3"/>
        <v/>
      </c>
      <c r="AT348" s="154" t="s">
        <v>162</v>
      </c>
      <c r="AU348" s="154" t="s">
        <v>88</v>
      </c>
      <c r="AV348" s="13" t="s">
        <v>158</v>
      </c>
      <c r="AW348" s="13" t="s">
        <v>36</v>
      </c>
      <c r="AX348" s="13" t="s">
        <v>82</v>
      </c>
      <c r="AY348" s="154" t="s">
        <v>150</v>
      </c>
    </row>
    <row r="349" spans="2:65" s="1" customFormat="1" ht="16.5" customHeight="1" x14ac:dyDescent="0.2">
      <c r="B349" s="33"/>
      <c r="C349" s="129" t="s">
        <v>484</v>
      </c>
      <c r="D349" s="129" t="s">
        <v>153</v>
      </c>
      <c r="E349" s="130" t="s">
        <v>485</v>
      </c>
      <c r="F349" s="131" t="s">
        <v>486</v>
      </c>
      <c r="G349" s="132" t="s">
        <v>178</v>
      </c>
      <c r="H349" s="133">
        <v>8.18</v>
      </c>
      <c r="I349" s="134"/>
      <c r="J349" s="135">
        <f>ROUND(I349*H349,2)</f>
        <v>0</v>
      </c>
      <c r="K349" s="131" t="s">
        <v>157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3.2499999999999999E-3</v>
      </c>
      <c r="T349" s="138">
        <f>S349*H349</f>
        <v>2.6584999999999998E-2</v>
      </c>
      <c r="U349" s="329" t="s">
        <v>19</v>
      </c>
      <c r="V349" s="1" t="str">
        <f t="shared" si="3"/>
        <v/>
      </c>
      <c r="AR349" s="140" t="s">
        <v>258</v>
      </c>
      <c r="AT349" s="140" t="s">
        <v>153</v>
      </c>
      <c r="AU349" s="140" t="s">
        <v>88</v>
      </c>
      <c r="AY349" s="18" t="s">
        <v>150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258</v>
      </c>
      <c r="BM349" s="140" t="s">
        <v>487</v>
      </c>
    </row>
    <row r="350" spans="2:65" s="1" customFormat="1" ht="11.25" x14ac:dyDescent="0.2">
      <c r="B350" s="33"/>
      <c r="D350" s="142" t="s">
        <v>160</v>
      </c>
      <c r="F350" s="143" t="s">
        <v>488</v>
      </c>
      <c r="I350" s="144"/>
      <c r="L350" s="33"/>
      <c r="M350" s="145"/>
      <c r="U350" s="330"/>
      <c r="V350" s="1" t="str">
        <f t="shared" si="3"/>
        <v/>
      </c>
      <c r="AT350" s="18" t="s">
        <v>160</v>
      </c>
      <c r="AU350" s="18" t="s">
        <v>88</v>
      </c>
    </row>
    <row r="351" spans="2:65" s="14" customFormat="1" ht="11.25" x14ac:dyDescent="0.2">
      <c r="B351" s="159"/>
      <c r="D351" s="147" t="s">
        <v>162</v>
      </c>
      <c r="E351" s="160" t="s">
        <v>19</v>
      </c>
      <c r="F351" s="161" t="s">
        <v>290</v>
      </c>
      <c r="H351" s="160" t="s">
        <v>19</v>
      </c>
      <c r="I351" s="162"/>
      <c r="L351" s="159"/>
      <c r="M351" s="163"/>
      <c r="U351" s="333"/>
      <c r="V351" s="1" t="str">
        <f t="shared" si="3"/>
        <v/>
      </c>
      <c r="AT351" s="160" t="s">
        <v>162</v>
      </c>
      <c r="AU351" s="160" t="s">
        <v>88</v>
      </c>
      <c r="AV351" s="14" t="s">
        <v>82</v>
      </c>
      <c r="AW351" s="14" t="s">
        <v>36</v>
      </c>
      <c r="AX351" s="14" t="s">
        <v>75</v>
      </c>
      <c r="AY351" s="160" t="s">
        <v>150</v>
      </c>
    </row>
    <row r="352" spans="2:65" s="12" customFormat="1" ht="11.25" x14ac:dyDescent="0.2">
      <c r="B352" s="146"/>
      <c r="D352" s="147" t="s">
        <v>162</v>
      </c>
      <c r="E352" s="148" t="s">
        <v>19</v>
      </c>
      <c r="F352" s="149" t="s">
        <v>489</v>
      </c>
      <c r="H352" s="150">
        <v>3.48</v>
      </c>
      <c r="I352" s="151"/>
      <c r="L352" s="146"/>
      <c r="M352" s="152"/>
      <c r="U352" s="331"/>
      <c r="V352" s="1" t="str">
        <f t="shared" si="3"/>
        <v/>
      </c>
      <c r="AT352" s="148" t="s">
        <v>162</v>
      </c>
      <c r="AU352" s="148" t="s">
        <v>88</v>
      </c>
      <c r="AV352" s="12" t="s">
        <v>88</v>
      </c>
      <c r="AW352" s="12" t="s">
        <v>36</v>
      </c>
      <c r="AX352" s="12" t="s">
        <v>75</v>
      </c>
      <c r="AY352" s="148" t="s">
        <v>150</v>
      </c>
    </row>
    <row r="353" spans="2:65" s="12" customFormat="1" ht="11.25" x14ac:dyDescent="0.2">
      <c r="B353" s="146"/>
      <c r="D353" s="147" t="s">
        <v>162</v>
      </c>
      <c r="E353" s="148" t="s">
        <v>19</v>
      </c>
      <c r="F353" s="149" t="s">
        <v>490</v>
      </c>
      <c r="H353" s="150">
        <v>4.7</v>
      </c>
      <c r="I353" s="151"/>
      <c r="L353" s="146"/>
      <c r="M353" s="152"/>
      <c r="U353" s="331"/>
      <c r="V353" s="1" t="str">
        <f t="shared" si="3"/>
        <v/>
      </c>
      <c r="AT353" s="148" t="s">
        <v>162</v>
      </c>
      <c r="AU353" s="148" t="s">
        <v>88</v>
      </c>
      <c r="AV353" s="12" t="s">
        <v>88</v>
      </c>
      <c r="AW353" s="12" t="s">
        <v>36</v>
      </c>
      <c r="AX353" s="12" t="s">
        <v>75</v>
      </c>
      <c r="AY353" s="148" t="s">
        <v>150</v>
      </c>
    </row>
    <row r="354" spans="2:65" s="13" customFormat="1" ht="11.25" x14ac:dyDescent="0.2">
      <c r="B354" s="153"/>
      <c r="D354" s="147" t="s">
        <v>162</v>
      </c>
      <c r="E354" s="154" t="s">
        <v>19</v>
      </c>
      <c r="F354" s="155" t="s">
        <v>167</v>
      </c>
      <c r="H354" s="156">
        <v>8.18</v>
      </c>
      <c r="I354" s="157"/>
      <c r="L354" s="153"/>
      <c r="M354" s="158"/>
      <c r="U354" s="332"/>
      <c r="V354" s="1" t="str">
        <f t="shared" si="3"/>
        <v/>
      </c>
      <c r="AT354" s="154" t="s">
        <v>162</v>
      </c>
      <c r="AU354" s="154" t="s">
        <v>88</v>
      </c>
      <c r="AV354" s="13" t="s">
        <v>158</v>
      </c>
      <c r="AW354" s="13" t="s">
        <v>36</v>
      </c>
      <c r="AX354" s="13" t="s">
        <v>82</v>
      </c>
      <c r="AY354" s="154" t="s">
        <v>150</v>
      </c>
    </row>
    <row r="355" spans="2:65" s="1" customFormat="1" ht="16.5" customHeight="1" x14ac:dyDescent="0.2">
      <c r="B355" s="33"/>
      <c r="C355" s="129" t="s">
        <v>491</v>
      </c>
      <c r="D355" s="129" t="s">
        <v>153</v>
      </c>
      <c r="E355" s="130" t="s">
        <v>492</v>
      </c>
      <c r="F355" s="131" t="s">
        <v>493</v>
      </c>
      <c r="G355" s="132" t="s">
        <v>156</v>
      </c>
      <c r="H355" s="133">
        <v>1.1719999999999999</v>
      </c>
      <c r="I355" s="134"/>
      <c r="J355" s="135">
        <f>ROUND(I355*H355,2)</f>
        <v>0</v>
      </c>
      <c r="K355" s="131" t="s">
        <v>157</v>
      </c>
      <c r="L355" s="33"/>
      <c r="M355" s="136" t="s">
        <v>19</v>
      </c>
      <c r="N355" s="137" t="s">
        <v>47</v>
      </c>
      <c r="P355" s="138">
        <f>O355*H355</f>
        <v>0</v>
      </c>
      <c r="Q355" s="138">
        <v>0</v>
      </c>
      <c r="R355" s="138">
        <f>Q355*H355</f>
        <v>0</v>
      </c>
      <c r="S355" s="138">
        <v>2.2000000000000002</v>
      </c>
      <c r="T355" s="138">
        <f>S355*H355</f>
        <v>2.5784000000000002</v>
      </c>
      <c r="U355" s="329" t="s">
        <v>19</v>
      </c>
      <c r="V355" s="1" t="str">
        <f t="shared" si="3"/>
        <v/>
      </c>
      <c r="AR355" s="140" t="s">
        <v>158</v>
      </c>
      <c r="AT355" s="140" t="s">
        <v>153</v>
      </c>
      <c r="AU355" s="140" t="s">
        <v>88</v>
      </c>
      <c r="AY355" s="18" t="s">
        <v>150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8" t="s">
        <v>88</v>
      </c>
      <c r="BK355" s="141">
        <f>ROUND(I355*H355,2)</f>
        <v>0</v>
      </c>
      <c r="BL355" s="18" t="s">
        <v>158</v>
      </c>
      <c r="BM355" s="140" t="s">
        <v>494</v>
      </c>
    </row>
    <row r="356" spans="2:65" s="1" customFormat="1" ht="11.25" x14ac:dyDescent="0.2">
      <c r="B356" s="33"/>
      <c r="D356" s="142" t="s">
        <v>160</v>
      </c>
      <c r="F356" s="143" t="s">
        <v>495</v>
      </c>
      <c r="I356" s="144"/>
      <c r="L356" s="33"/>
      <c r="M356" s="145"/>
      <c r="U356" s="330"/>
      <c r="V356" s="1" t="str">
        <f t="shared" si="3"/>
        <v/>
      </c>
      <c r="AT356" s="18" t="s">
        <v>160</v>
      </c>
      <c r="AU356" s="18" t="s">
        <v>88</v>
      </c>
    </row>
    <row r="357" spans="2:65" s="14" customFormat="1" ht="11.25" x14ac:dyDescent="0.2">
      <c r="B357" s="159"/>
      <c r="D357" s="147" t="s">
        <v>162</v>
      </c>
      <c r="E357" s="160" t="s">
        <v>19</v>
      </c>
      <c r="F357" s="161" t="s">
        <v>290</v>
      </c>
      <c r="H357" s="160" t="s">
        <v>19</v>
      </c>
      <c r="I357" s="162"/>
      <c r="L357" s="159"/>
      <c r="M357" s="163"/>
      <c r="U357" s="333"/>
      <c r="V357" s="1" t="str">
        <f t="shared" si="3"/>
        <v/>
      </c>
      <c r="AT357" s="160" t="s">
        <v>162</v>
      </c>
      <c r="AU357" s="160" t="s">
        <v>88</v>
      </c>
      <c r="AV357" s="14" t="s">
        <v>82</v>
      </c>
      <c r="AW357" s="14" t="s">
        <v>36</v>
      </c>
      <c r="AX357" s="14" t="s">
        <v>75</v>
      </c>
      <c r="AY357" s="160" t="s">
        <v>150</v>
      </c>
    </row>
    <row r="358" spans="2:65" s="12" customFormat="1" ht="11.25" x14ac:dyDescent="0.2">
      <c r="B358" s="146"/>
      <c r="D358" s="147" t="s">
        <v>162</v>
      </c>
      <c r="E358" s="148" t="s">
        <v>19</v>
      </c>
      <c r="F358" s="149" t="s">
        <v>496</v>
      </c>
      <c r="H358" s="150">
        <v>0.58799999999999997</v>
      </c>
      <c r="I358" s="151"/>
      <c r="L358" s="146"/>
      <c r="M358" s="152"/>
      <c r="U358" s="331"/>
      <c r="V358" s="1" t="str">
        <f t="shared" si="3"/>
        <v/>
      </c>
      <c r="AT358" s="148" t="s">
        <v>162</v>
      </c>
      <c r="AU358" s="148" t="s">
        <v>88</v>
      </c>
      <c r="AV358" s="12" t="s">
        <v>88</v>
      </c>
      <c r="AW358" s="12" t="s">
        <v>36</v>
      </c>
      <c r="AX358" s="12" t="s">
        <v>75</v>
      </c>
      <c r="AY358" s="148" t="s">
        <v>150</v>
      </c>
    </row>
    <row r="359" spans="2:65" s="12" customFormat="1" ht="11.25" x14ac:dyDescent="0.2">
      <c r="B359" s="146"/>
      <c r="D359" s="147" t="s">
        <v>162</v>
      </c>
      <c r="E359" s="148" t="s">
        <v>19</v>
      </c>
      <c r="F359" s="149" t="s">
        <v>497</v>
      </c>
      <c r="H359" s="150">
        <v>0.57199999999999995</v>
      </c>
      <c r="I359" s="151"/>
      <c r="L359" s="146"/>
      <c r="M359" s="152"/>
      <c r="U359" s="331"/>
      <c r="V359" s="1" t="str">
        <f t="shared" si="3"/>
        <v/>
      </c>
      <c r="AT359" s="148" t="s">
        <v>162</v>
      </c>
      <c r="AU359" s="148" t="s">
        <v>88</v>
      </c>
      <c r="AV359" s="12" t="s">
        <v>88</v>
      </c>
      <c r="AW359" s="12" t="s">
        <v>36</v>
      </c>
      <c r="AX359" s="12" t="s">
        <v>75</v>
      </c>
      <c r="AY359" s="148" t="s">
        <v>150</v>
      </c>
    </row>
    <row r="360" spans="2:65" s="12" customFormat="1" ht="11.25" x14ac:dyDescent="0.2">
      <c r="B360" s="146"/>
      <c r="D360" s="147" t="s">
        <v>162</v>
      </c>
      <c r="E360" s="148" t="s">
        <v>19</v>
      </c>
      <c r="F360" s="149" t="s">
        <v>498</v>
      </c>
      <c r="H360" s="150">
        <v>1.2E-2</v>
      </c>
      <c r="I360" s="151"/>
      <c r="L360" s="146"/>
      <c r="M360" s="152"/>
      <c r="U360" s="331"/>
      <c r="V360" s="1" t="str">
        <f t="shared" si="3"/>
        <v/>
      </c>
      <c r="AT360" s="148" t="s">
        <v>162</v>
      </c>
      <c r="AU360" s="148" t="s">
        <v>88</v>
      </c>
      <c r="AV360" s="12" t="s">
        <v>88</v>
      </c>
      <c r="AW360" s="12" t="s">
        <v>36</v>
      </c>
      <c r="AX360" s="12" t="s">
        <v>75</v>
      </c>
      <c r="AY360" s="148" t="s">
        <v>150</v>
      </c>
    </row>
    <row r="361" spans="2:65" s="13" customFormat="1" ht="11.25" x14ac:dyDescent="0.2">
      <c r="B361" s="153"/>
      <c r="D361" s="147" t="s">
        <v>162</v>
      </c>
      <c r="E361" s="154" t="s">
        <v>19</v>
      </c>
      <c r="F361" s="155" t="s">
        <v>167</v>
      </c>
      <c r="H361" s="156">
        <v>1.1719999999999999</v>
      </c>
      <c r="I361" s="157"/>
      <c r="L361" s="153"/>
      <c r="M361" s="158"/>
      <c r="U361" s="332"/>
      <c r="V361" s="1" t="str">
        <f t="shared" ref="V361:V424" si="4">IF(U361="investice",J361,"")</f>
        <v/>
      </c>
      <c r="AT361" s="154" t="s">
        <v>162</v>
      </c>
      <c r="AU361" s="154" t="s">
        <v>88</v>
      </c>
      <c r="AV361" s="13" t="s">
        <v>158</v>
      </c>
      <c r="AW361" s="13" t="s">
        <v>36</v>
      </c>
      <c r="AX361" s="13" t="s">
        <v>82</v>
      </c>
      <c r="AY361" s="154" t="s">
        <v>150</v>
      </c>
    </row>
    <row r="362" spans="2:65" s="1" customFormat="1" ht="16.5" customHeight="1" x14ac:dyDescent="0.2">
      <c r="B362" s="33"/>
      <c r="C362" s="129" t="s">
        <v>499</v>
      </c>
      <c r="D362" s="129" t="s">
        <v>153</v>
      </c>
      <c r="E362" s="130" t="s">
        <v>500</v>
      </c>
      <c r="F362" s="131" t="s">
        <v>501</v>
      </c>
      <c r="G362" s="132" t="s">
        <v>156</v>
      </c>
      <c r="H362" s="133">
        <v>5.1999999999999998E-2</v>
      </c>
      <c r="I362" s="134"/>
      <c r="J362" s="135">
        <f>ROUND(I362*H362,2)</f>
        <v>0</v>
      </c>
      <c r="K362" s="131" t="s">
        <v>157</v>
      </c>
      <c r="L362" s="33"/>
      <c r="M362" s="136" t="s">
        <v>19</v>
      </c>
      <c r="N362" s="137" t="s">
        <v>47</v>
      </c>
      <c r="P362" s="138">
        <f>O362*H362</f>
        <v>0</v>
      </c>
      <c r="Q362" s="138">
        <v>0</v>
      </c>
      <c r="R362" s="138">
        <f>Q362*H362</f>
        <v>0</v>
      </c>
      <c r="S362" s="138">
        <v>2.2000000000000002</v>
      </c>
      <c r="T362" s="138">
        <f>S362*H362</f>
        <v>0.1144</v>
      </c>
      <c r="U362" s="329" t="s">
        <v>19</v>
      </c>
      <c r="V362" s="1" t="str">
        <f t="shared" si="4"/>
        <v/>
      </c>
      <c r="AR362" s="140" t="s">
        <v>158</v>
      </c>
      <c r="AT362" s="140" t="s">
        <v>153</v>
      </c>
      <c r="AU362" s="140" t="s">
        <v>88</v>
      </c>
      <c r="AY362" s="18" t="s">
        <v>150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8" t="s">
        <v>88</v>
      </c>
      <c r="BK362" s="141">
        <f>ROUND(I362*H362,2)</f>
        <v>0</v>
      </c>
      <c r="BL362" s="18" t="s">
        <v>158</v>
      </c>
      <c r="BM362" s="140" t="s">
        <v>502</v>
      </c>
    </row>
    <row r="363" spans="2:65" s="1" customFormat="1" ht="11.25" x14ac:dyDescent="0.2">
      <c r="B363" s="33"/>
      <c r="D363" s="142" t="s">
        <v>160</v>
      </c>
      <c r="F363" s="143" t="s">
        <v>503</v>
      </c>
      <c r="I363" s="144"/>
      <c r="L363" s="33"/>
      <c r="M363" s="145"/>
      <c r="U363" s="330"/>
      <c r="V363" s="1" t="str">
        <f t="shared" si="4"/>
        <v/>
      </c>
      <c r="AT363" s="18" t="s">
        <v>160</v>
      </c>
      <c r="AU363" s="18" t="s">
        <v>88</v>
      </c>
    </row>
    <row r="364" spans="2:65" s="14" customFormat="1" ht="11.25" x14ac:dyDescent="0.2">
      <c r="B364" s="159"/>
      <c r="D364" s="147" t="s">
        <v>162</v>
      </c>
      <c r="E364" s="160" t="s">
        <v>19</v>
      </c>
      <c r="F364" s="161" t="s">
        <v>290</v>
      </c>
      <c r="H364" s="160" t="s">
        <v>19</v>
      </c>
      <c r="I364" s="162"/>
      <c r="L364" s="159"/>
      <c r="M364" s="163"/>
      <c r="U364" s="333"/>
      <c r="V364" s="1" t="str">
        <f t="shared" si="4"/>
        <v/>
      </c>
      <c r="AT364" s="160" t="s">
        <v>162</v>
      </c>
      <c r="AU364" s="160" t="s">
        <v>88</v>
      </c>
      <c r="AV364" s="14" t="s">
        <v>82</v>
      </c>
      <c r="AW364" s="14" t="s">
        <v>36</v>
      </c>
      <c r="AX364" s="14" t="s">
        <v>75</v>
      </c>
      <c r="AY364" s="160" t="s">
        <v>150</v>
      </c>
    </row>
    <row r="365" spans="2:65" s="12" customFormat="1" ht="11.25" x14ac:dyDescent="0.2">
      <c r="B365" s="146"/>
      <c r="D365" s="147" t="s">
        <v>162</v>
      </c>
      <c r="E365" s="148" t="s">
        <v>19</v>
      </c>
      <c r="F365" s="149" t="s">
        <v>504</v>
      </c>
      <c r="H365" s="150">
        <v>2.3E-2</v>
      </c>
      <c r="I365" s="151"/>
      <c r="L365" s="146"/>
      <c r="M365" s="152"/>
      <c r="U365" s="331"/>
      <c r="V365" s="1" t="str">
        <f t="shared" si="4"/>
        <v/>
      </c>
      <c r="AT365" s="148" t="s">
        <v>162</v>
      </c>
      <c r="AU365" s="148" t="s">
        <v>88</v>
      </c>
      <c r="AV365" s="12" t="s">
        <v>88</v>
      </c>
      <c r="AW365" s="12" t="s">
        <v>36</v>
      </c>
      <c r="AX365" s="12" t="s">
        <v>75</v>
      </c>
      <c r="AY365" s="148" t="s">
        <v>150</v>
      </c>
    </row>
    <row r="366" spans="2:65" s="12" customFormat="1" ht="11.25" x14ac:dyDescent="0.2">
      <c r="B366" s="146"/>
      <c r="D366" s="147" t="s">
        <v>162</v>
      </c>
      <c r="E366" s="148" t="s">
        <v>19</v>
      </c>
      <c r="F366" s="149" t="s">
        <v>505</v>
      </c>
      <c r="H366" s="150">
        <v>2.9000000000000001E-2</v>
      </c>
      <c r="I366" s="151"/>
      <c r="L366" s="146"/>
      <c r="M366" s="152"/>
      <c r="U366" s="331"/>
      <c r="V366" s="1" t="str">
        <f t="shared" si="4"/>
        <v/>
      </c>
      <c r="AT366" s="148" t="s">
        <v>162</v>
      </c>
      <c r="AU366" s="148" t="s">
        <v>88</v>
      </c>
      <c r="AV366" s="12" t="s">
        <v>88</v>
      </c>
      <c r="AW366" s="12" t="s">
        <v>36</v>
      </c>
      <c r="AX366" s="12" t="s">
        <v>75</v>
      </c>
      <c r="AY366" s="148" t="s">
        <v>150</v>
      </c>
    </row>
    <row r="367" spans="2:65" s="13" customFormat="1" ht="11.25" x14ac:dyDescent="0.2">
      <c r="B367" s="153"/>
      <c r="D367" s="147" t="s">
        <v>162</v>
      </c>
      <c r="E367" s="154" t="s">
        <v>19</v>
      </c>
      <c r="F367" s="155" t="s">
        <v>167</v>
      </c>
      <c r="H367" s="156">
        <v>5.2000000000000005E-2</v>
      </c>
      <c r="I367" s="157"/>
      <c r="L367" s="153"/>
      <c r="M367" s="158"/>
      <c r="U367" s="332"/>
      <c r="V367" s="1" t="str">
        <f t="shared" si="4"/>
        <v/>
      </c>
      <c r="AT367" s="154" t="s">
        <v>162</v>
      </c>
      <c r="AU367" s="154" t="s">
        <v>88</v>
      </c>
      <c r="AV367" s="13" t="s">
        <v>158</v>
      </c>
      <c r="AW367" s="13" t="s">
        <v>36</v>
      </c>
      <c r="AX367" s="13" t="s">
        <v>82</v>
      </c>
      <c r="AY367" s="154" t="s">
        <v>150</v>
      </c>
    </row>
    <row r="368" spans="2:65" s="1" customFormat="1" ht="16.5" customHeight="1" x14ac:dyDescent="0.2">
      <c r="B368" s="33"/>
      <c r="C368" s="129" t="s">
        <v>506</v>
      </c>
      <c r="D368" s="129" t="s">
        <v>153</v>
      </c>
      <c r="E368" s="130" t="s">
        <v>507</v>
      </c>
      <c r="F368" s="131" t="s">
        <v>508</v>
      </c>
      <c r="G368" s="132" t="s">
        <v>156</v>
      </c>
      <c r="H368" s="133">
        <v>0.876</v>
      </c>
      <c r="I368" s="134"/>
      <c r="J368" s="135">
        <f>ROUND(I368*H368,2)</f>
        <v>0</v>
      </c>
      <c r="K368" s="131" t="s">
        <v>157</v>
      </c>
      <c r="L368" s="33"/>
      <c r="M368" s="136" t="s">
        <v>19</v>
      </c>
      <c r="N368" s="137" t="s">
        <v>47</v>
      </c>
      <c r="P368" s="138">
        <f>O368*H368</f>
        <v>0</v>
      </c>
      <c r="Q368" s="138">
        <v>0</v>
      </c>
      <c r="R368" s="138">
        <f>Q368*H368</f>
        <v>0</v>
      </c>
      <c r="S368" s="138">
        <v>0</v>
      </c>
      <c r="T368" s="138">
        <f>S368*H368</f>
        <v>0</v>
      </c>
      <c r="U368" s="329" t="s">
        <v>19</v>
      </c>
      <c r="V368" s="1" t="str">
        <f t="shared" si="4"/>
        <v/>
      </c>
      <c r="AR368" s="140" t="s">
        <v>158</v>
      </c>
      <c r="AT368" s="140" t="s">
        <v>153</v>
      </c>
      <c r="AU368" s="140" t="s">
        <v>88</v>
      </c>
      <c r="AY368" s="18" t="s">
        <v>150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8" t="s">
        <v>88</v>
      </c>
      <c r="BK368" s="141">
        <f>ROUND(I368*H368,2)</f>
        <v>0</v>
      </c>
      <c r="BL368" s="18" t="s">
        <v>158</v>
      </c>
      <c r="BM368" s="140" t="s">
        <v>509</v>
      </c>
    </row>
    <row r="369" spans="2:65" s="1" customFormat="1" ht="11.25" x14ac:dyDescent="0.2">
      <c r="B369" s="33"/>
      <c r="D369" s="142" t="s">
        <v>160</v>
      </c>
      <c r="F369" s="143" t="s">
        <v>510</v>
      </c>
      <c r="I369" s="144"/>
      <c r="L369" s="33"/>
      <c r="M369" s="145"/>
      <c r="U369" s="330"/>
      <c r="V369" s="1" t="str">
        <f t="shared" si="4"/>
        <v/>
      </c>
      <c r="AT369" s="18" t="s">
        <v>160</v>
      </c>
      <c r="AU369" s="18" t="s">
        <v>88</v>
      </c>
    </row>
    <row r="370" spans="2:65" s="14" customFormat="1" ht="11.25" x14ac:dyDescent="0.2">
      <c r="B370" s="159"/>
      <c r="D370" s="147" t="s">
        <v>162</v>
      </c>
      <c r="E370" s="160" t="s">
        <v>19</v>
      </c>
      <c r="F370" s="161" t="s">
        <v>197</v>
      </c>
      <c r="H370" s="160" t="s">
        <v>19</v>
      </c>
      <c r="I370" s="162"/>
      <c r="L370" s="159"/>
      <c r="M370" s="163"/>
      <c r="U370" s="333"/>
      <c r="V370" s="1" t="str">
        <f t="shared" si="4"/>
        <v/>
      </c>
      <c r="AT370" s="160" t="s">
        <v>162</v>
      </c>
      <c r="AU370" s="160" t="s">
        <v>88</v>
      </c>
      <c r="AV370" s="14" t="s">
        <v>82</v>
      </c>
      <c r="AW370" s="14" t="s">
        <v>36</v>
      </c>
      <c r="AX370" s="14" t="s">
        <v>75</v>
      </c>
      <c r="AY370" s="160" t="s">
        <v>150</v>
      </c>
    </row>
    <row r="371" spans="2:65" s="12" customFormat="1" ht="11.25" x14ac:dyDescent="0.2">
      <c r="B371" s="146"/>
      <c r="D371" s="147" t="s">
        <v>162</v>
      </c>
      <c r="E371" s="148" t="s">
        <v>19</v>
      </c>
      <c r="F371" s="149" t="s">
        <v>511</v>
      </c>
      <c r="H371" s="150">
        <v>0.19400000000000001</v>
      </c>
      <c r="I371" s="151"/>
      <c r="L371" s="146"/>
      <c r="M371" s="152"/>
      <c r="U371" s="331"/>
      <c r="V371" s="1" t="str">
        <f t="shared" si="4"/>
        <v/>
      </c>
      <c r="AT371" s="148" t="s">
        <v>162</v>
      </c>
      <c r="AU371" s="148" t="s">
        <v>88</v>
      </c>
      <c r="AV371" s="12" t="s">
        <v>88</v>
      </c>
      <c r="AW371" s="12" t="s">
        <v>36</v>
      </c>
      <c r="AX371" s="12" t="s">
        <v>75</v>
      </c>
      <c r="AY371" s="148" t="s">
        <v>150</v>
      </c>
    </row>
    <row r="372" spans="2:65" s="12" customFormat="1" ht="11.25" x14ac:dyDescent="0.2">
      <c r="B372" s="146"/>
      <c r="D372" s="147" t="s">
        <v>162</v>
      </c>
      <c r="E372" s="148" t="s">
        <v>19</v>
      </c>
      <c r="F372" s="149" t="s">
        <v>512</v>
      </c>
      <c r="H372" s="150">
        <v>0.317</v>
      </c>
      <c r="I372" s="151"/>
      <c r="L372" s="146"/>
      <c r="M372" s="152"/>
      <c r="U372" s="331"/>
      <c r="V372" s="1" t="str">
        <f t="shared" si="4"/>
        <v/>
      </c>
      <c r="AT372" s="148" t="s">
        <v>162</v>
      </c>
      <c r="AU372" s="148" t="s">
        <v>88</v>
      </c>
      <c r="AV372" s="12" t="s">
        <v>88</v>
      </c>
      <c r="AW372" s="12" t="s">
        <v>36</v>
      </c>
      <c r="AX372" s="12" t="s">
        <v>75</v>
      </c>
      <c r="AY372" s="148" t="s">
        <v>150</v>
      </c>
    </row>
    <row r="373" spans="2:65" s="12" customFormat="1" ht="11.25" x14ac:dyDescent="0.2">
      <c r="B373" s="146"/>
      <c r="D373" s="147" t="s">
        <v>162</v>
      </c>
      <c r="E373" s="148" t="s">
        <v>19</v>
      </c>
      <c r="F373" s="149" t="s">
        <v>513</v>
      </c>
      <c r="H373" s="150">
        <v>0.30399999999999999</v>
      </c>
      <c r="I373" s="151"/>
      <c r="L373" s="146"/>
      <c r="M373" s="152"/>
      <c r="U373" s="331"/>
      <c r="V373" s="1" t="str">
        <f t="shared" si="4"/>
        <v/>
      </c>
      <c r="AT373" s="148" t="s">
        <v>162</v>
      </c>
      <c r="AU373" s="148" t="s">
        <v>88</v>
      </c>
      <c r="AV373" s="12" t="s">
        <v>88</v>
      </c>
      <c r="AW373" s="12" t="s">
        <v>36</v>
      </c>
      <c r="AX373" s="12" t="s">
        <v>75</v>
      </c>
      <c r="AY373" s="148" t="s">
        <v>150</v>
      </c>
    </row>
    <row r="374" spans="2:65" s="12" customFormat="1" ht="11.25" x14ac:dyDescent="0.2">
      <c r="B374" s="146"/>
      <c r="D374" s="147" t="s">
        <v>162</v>
      </c>
      <c r="E374" s="148" t="s">
        <v>19</v>
      </c>
      <c r="F374" s="149" t="s">
        <v>514</v>
      </c>
      <c r="H374" s="150">
        <v>6.0999999999999999E-2</v>
      </c>
      <c r="I374" s="151"/>
      <c r="L374" s="146"/>
      <c r="M374" s="152"/>
      <c r="U374" s="331"/>
      <c r="V374" s="1" t="str">
        <f t="shared" si="4"/>
        <v/>
      </c>
      <c r="AT374" s="148" t="s">
        <v>162</v>
      </c>
      <c r="AU374" s="148" t="s">
        <v>88</v>
      </c>
      <c r="AV374" s="12" t="s">
        <v>88</v>
      </c>
      <c r="AW374" s="12" t="s">
        <v>36</v>
      </c>
      <c r="AX374" s="12" t="s">
        <v>75</v>
      </c>
      <c r="AY374" s="148" t="s">
        <v>150</v>
      </c>
    </row>
    <row r="375" spans="2:65" s="13" customFormat="1" ht="11.25" x14ac:dyDescent="0.2">
      <c r="B375" s="153"/>
      <c r="D375" s="147" t="s">
        <v>162</v>
      </c>
      <c r="E375" s="154" t="s">
        <v>19</v>
      </c>
      <c r="F375" s="155" t="s">
        <v>167</v>
      </c>
      <c r="H375" s="156">
        <v>0.87599999999999989</v>
      </c>
      <c r="I375" s="157"/>
      <c r="L375" s="153"/>
      <c r="M375" s="158"/>
      <c r="U375" s="332"/>
      <c r="V375" s="1" t="str">
        <f t="shared" si="4"/>
        <v/>
      </c>
      <c r="AT375" s="154" t="s">
        <v>162</v>
      </c>
      <c r="AU375" s="154" t="s">
        <v>88</v>
      </c>
      <c r="AV375" s="13" t="s">
        <v>158</v>
      </c>
      <c r="AW375" s="13" t="s">
        <v>36</v>
      </c>
      <c r="AX375" s="13" t="s">
        <v>82</v>
      </c>
      <c r="AY375" s="154" t="s">
        <v>150</v>
      </c>
    </row>
    <row r="376" spans="2:65" s="1" customFormat="1" ht="16.5" customHeight="1" x14ac:dyDescent="0.2">
      <c r="B376" s="33"/>
      <c r="C376" s="129" t="s">
        <v>515</v>
      </c>
      <c r="D376" s="129" t="s">
        <v>153</v>
      </c>
      <c r="E376" s="130" t="s">
        <v>516</v>
      </c>
      <c r="F376" s="131" t="s">
        <v>517</v>
      </c>
      <c r="G376" s="132" t="s">
        <v>170</v>
      </c>
      <c r="H376" s="133">
        <v>63.81</v>
      </c>
      <c r="I376" s="134"/>
      <c r="J376" s="135">
        <f>ROUND(I376*H376,2)</f>
        <v>0</v>
      </c>
      <c r="K376" s="131" t="s">
        <v>19</v>
      </c>
      <c r="L376" s="33"/>
      <c r="M376" s="136" t="s">
        <v>19</v>
      </c>
      <c r="N376" s="137" t="s">
        <v>47</v>
      </c>
      <c r="P376" s="138">
        <f>O376*H376</f>
        <v>0</v>
      </c>
      <c r="Q376" s="138">
        <v>0</v>
      </c>
      <c r="R376" s="138">
        <f>Q376*H376</f>
        <v>0</v>
      </c>
      <c r="S376" s="138">
        <v>0</v>
      </c>
      <c r="T376" s="138">
        <f>S376*H376</f>
        <v>0</v>
      </c>
      <c r="U376" s="329" t="s">
        <v>19</v>
      </c>
      <c r="V376" s="1" t="str">
        <f t="shared" si="4"/>
        <v/>
      </c>
      <c r="AR376" s="140" t="s">
        <v>158</v>
      </c>
      <c r="AT376" s="140" t="s">
        <v>153</v>
      </c>
      <c r="AU376" s="140" t="s">
        <v>88</v>
      </c>
      <c r="AY376" s="18" t="s">
        <v>150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88</v>
      </c>
      <c r="BK376" s="141">
        <f>ROUND(I376*H376,2)</f>
        <v>0</v>
      </c>
      <c r="BL376" s="18" t="s">
        <v>158</v>
      </c>
      <c r="BM376" s="140" t="s">
        <v>518</v>
      </c>
    </row>
    <row r="377" spans="2:65" s="14" customFormat="1" ht="11.25" x14ac:dyDescent="0.2">
      <c r="B377" s="159"/>
      <c r="D377" s="147" t="s">
        <v>162</v>
      </c>
      <c r="E377" s="160" t="s">
        <v>19</v>
      </c>
      <c r="F377" s="161" t="s">
        <v>519</v>
      </c>
      <c r="H377" s="160" t="s">
        <v>19</v>
      </c>
      <c r="I377" s="162"/>
      <c r="L377" s="159"/>
      <c r="M377" s="163"/>
      <c r="U377" s="333"/>
      <c r="V377" s="1" t="str">
        <f t="shared" si="4"/>
        <v/>
      </c>
      <c r="AT377" s="160" t="s">
        <v>162</v>
      </c>
      <c r="AU377" s="160" t="s">
        <v>88</v>
      </c>
      <c r="AV377" s="14" t="s">
        <v>82</v>
      </c>
      <c r="AW377" s="14" t="s">
        <v>36</v>
      </c>
      <c r="AX377" s="14" t="s">
        <v>75</v>
      </c>
      <c r="AY377" s="160" t="s">
        <v>150</v>
      </c>
    </row>
    <row r="378" spans="2:65" s="12" customFormat="1" ht="11.25" x14ac:dyDescent="0.2">
      <c r="B378" s="146"/>
      <c r="D378" s="147" t="s">
        <v>162</v>
      </c>
      <c r="E378" s="148" t="s">
        <v>19</v>
      </c>
      <c r="F378" s="149" t="s">
        <v>520</v>
      </c>
      <c r="H378" s="150">
        <v>11.4</v>
      </c>
      <c r="I378" s="151"/>
      <c r="L378" s="146"/>
      <c r="M378" s="152"/>
      <c r="U378" s="331"/>
      <c r="V378" s="1" t="str">
        <f t="shared" si="4"/>
        <v/>
      </c>
      <c r="AT378" s="148" t="s">
        <v>162</v>
      </c>
      <c r="AU378" s="148" t="s">
        <v>88</v>
      </c>
      <c r="AV378" s="12" t="s">
        <v>88</v>
      </c>
      <c r="AW378" s="12" t="s">
        <v>36</v>
      </c>
      <c r="AX378" s="12" t="s">
        <v>75</v>
      </c>
      <c r="AY378" s="148" t="s">
        <v>150</v>
      </c>
    </row>
    <row r="379" spans="2:65" s="12" customFormat="1" ht="11.25" x14ac:dyDescent="0.2">
      <c r="B379" s="146"/>
      <c r="D379" s="147" t="s">
        <v>162</v>
      </c>
      <c r="E379" s="148" t="s">
        <v>19</v>
      </c>
      <c r="F379" s="149" t="s">
        <v>521</v>
      </c>
      <c r="H379" s="150">
        <v>24.36</v>
      </c>
      <c r="I379" s="151"/>
      <c r="L379" s="146"/>
      <c r="M379" s="152"/>
      <c r="U379" s="331"/>
      <c r="V379" s="1" t="str">
        <f t="shared" si="4"/>
        <v/>
      </c>
      <c r="AT379" s="148" t="s">
        <v>162</v>
      </c>
      <c r="AU379" s="148" t="s">
        <v>88</v>
      </c>
      <c r="AV379" s="12" t="s">
        <v>88</v>
      </c>
      <c r="AW379" s="12" t="s">
        <v>36</v>
      </c>
      <c r="AX379" s="12" t="s">
        <v>75</v>
      </c>
      <c r="AY379" s="148" t="s">
        <v>150</v>
      </c>
    </row>
    <row r="380" spans="2:65" s="12" customFormat="1" ht="11.25" x14ac:dyDescent="0.2">
      <c r="B380" s="146"/>
      <c r="D380" s="147" t="s">
        <v>162</v>
      </c>
      <c r="E380" s="148" t="s">
        <v>19</v>
      </c>
      <c r="F380" s="149" t="s">
        <v>522</v>
      </c>
      <c r="H380" s="150">
        <v>23.35</v>
      </c>
      <c r="I380" s="151"/>
      <c r="L380" s="146"/>
      <c r="M380" s="152"/>
      <c r="U380" s="331"/>
      <c r="V380" s="1" t="str">
        <f t="shared" si="4"/>
        <v/>
      </c>
      <c r="AT380" s="148" t="s">
        <v>162</v>
      </c>
      <c r="AU380" s="148" t="s">
        <v>88</v>
      </c>
      <c r="AV380" s="12" t="s">
        <v>88</v>
      </c>
      <c r="AW380" s="12" t="s">
        <v>36</v>
      </c>
      <c r="AX380" s="12" t="s">
        <v>75</v>
      </c>
      <c r="AY380" s="148" t="s">
        <v>150</v>
      </c>
    </row>
    <row r="381" spans="2:65" s="12" customFormat="1" ht="11.25" x14ac:dyDescent="0.2">
      <c r="B381" s="146"/>
      <c r="D381" s="147" t="s">
        <v>162</v>
      </c>
      <c r="E381" s="148" t="s">
        <v>19</v>
      </c>
      <c r="F381" s="149" t="s">
        <v>523</v>
      </c>
      <c r="H381" s="150">
        <v>4.7</v>
      </c>
      <c r="I381" s="151"/>
      <c r="L381" s="146"/>
      <c r="M381" s="152"/>
      <c r="U381" s="331"/>
      <c r="V381" s="1" t="str">
        <f t="shared" si="4"/>
        <v/>
      </c>
      <c r="AT381" s="148" t="s">
        <v>162</v>
      </c>
      <c r="AU381" s="148" t="s">
        <v>88</v>
      </c>
      <c r="AV381" s="12" t="s">
        <v>88</v>
      </c>
      <c r="AW381" s="12" t="s">
        <v>36</v>
      </c>
      <c r="AX381" s="12" t="s">
        <v>75</v>
      </c>
      <c r="AY381" s="148" t="s">
        <v>150</v>
      </c>
    </row>
    <row r="382" spans="2:65" s="13" customFormat="1" ht="11.25" x14ac:dyDescent="0.2">
      <c r="B382" s="153"/>
      <c r="D382" s="147" t="s">
        <v>162</v>
      </c>
      <c r="E382" s="154" t="s">
        <v>19</v>
      </c>
      <c r="F382" s="155" t="s">
        <v>167</v>
      </c>
      <c r="H382" s="156">
        <v>63.81</v>
      </c>
      <c r="I382" s="157"/>
      <c r="L382" s="153"/>
      <c r="M382" s="158"/>
      <c r="U382" s="332"/>
      <c r="V382" s="1" t="str">
        <f t="shared" si="4"/>
        <v/>
      </c>
      <c r="AT382" s="154" t="s">
        <v>162</v>
      </c>
      <c r="AU382" s="154" t="s">
        <v>88</v>
      </c>
      <c r="AV382" s="13" t="s">
        <v>158</v>
      </c>
      <c r="AW382" s="13" t="s">
        <v>36</v>
      </c>
      <c r="AX382" s="13" t="s">
        <v>82</v>
      </c>
      <c r="AY382" s="154" t="s">
        <v>150</v>
      </c>
    </row>
    <row r="383" spans="2:65" s="1" customFormat="1" ht="24.2" customHeight="1" x14ac:dyDescent="0.2">
      <c r="B383" s="33"/>
      <c r="C383" s="129" t="s">
        <v>524</v>
      </c>
      <c r="D383" s="129" t="s">
        <v>153</v>
      </c>
      <c r="E383" s="130" t="s">
        <v>525</v>
      </c>
      <c r="F383" s="131" t="s">
        <v>526</v>
      </c>
      <c r="G383" s="132" t="s">
        <v>170</v>
      </c>
      <c r="H383" s="133">
        <v>136.13999999999999</v>
      </c>
      <c r="I383" s="134"/>
      <c r="J383" s="135">
        <f>ROUND(I383*H383,2)</f>
        <v>0</v>
      </c>
      <c r="K383" s="131" t="s">
        <v>157</v>
      </c>
      <c r="L383" s="33"/>
      <c r="M383" s="136" t="s">
        <v>19</v>
      </c>
      <c r="N383" s="137" t="s">
        <v>47</v>
      </c>
      <c r="P383" s="138">
        <f>O383*H383</f>
        <v>0</v>
      </c>
      <c r="Q383" s="138">
        <v>4.0000000000000003E-5</v>
      </c>
      <c r="R383" s="138">
        <f>Q383*H383</f>
        <v>5.4456000000000001E-3</v>
      </c>
      <c r="S383" s="138">
        <v>0</v>
      </c>
      <c r="T383" s="138">
        <f>S383*H383</f>
        <v>0</v>
      </c>
      <c r="U383" s="329" t="s">
        <v>19</v>
      </c>
      <c r="V383" s="1" t="str">
        <f t="shared" si="4"/>
        <v/>
      </c>
      <c r="AR383" s="140" t="s">
        <v>158</v>
      </c>
      <c r="AT383" s="140" t="s">
        <v>153</v>
      </c>
      <c r="AU383" s="140" t="s">
        <v>88</v>
      </c>
      <c r="AY383" s="18" t="s">
        <v>150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88</v>
      </c>
      <c r="BK383" s="141">
        <f>ROUND(I383*H383,2)</f>
        <v>0</v>
      </c>
      <c r="BL383" s="18" t="s">
        <v>158</v>
      </c>
      <c r="BM383" s="140" t="s">
        <v>527</v>
      </c>
    </row>
    <row r="384" spans="2:65" s="1" customFormat="1" ht="11.25" x14ac:dyDescent="0.2">
      <c r="B384" s="33"/>
      <c r="D384" s="142" t="s">
        <v>160</v>
      </c>
      <c r="F384" s="143" t="s">
        <v>528</v>
      </c>
      <c r="I384" s="144"/>
      <c r="L384" s="33"/>
      <c r="M384" s="145"/>
      <c r="U384" s="330"/>
      <c r="V384" s="1" t="str">
        <f t="shared" si="4"/>
        <v/>
      </c>
      <c r="AT384" s="18" t="s">
        <v>160</v>
      </c>
      <c r="AU384" s="18" t="s">
        <v>88</v>
      </c>
    </row>
    <row r="385" spans="2:65" s="12" customFormat="1" ht="11.25" x14ac:dyDescent="0.2">
      <c r="B385" s="146"/>
      <c r="D385" s="147" t="s">
        <v>162</v>
      </c>
      <c r="E385" s="148" t="s">
        <v>19</v>
      </c>
      <c r="F385" s="149" t="s">
        <v>529</v>
      </c>
      <c r="H385" s="150">
        <v>86.14</v>
      </c>
      <c r="I385" s="151"/>
      <c r="L385" s="146"/>
      <c r="M385" s="152"/>
      <c r="U385" s="331"/>
      <c r="V385" s="1" t="str">
        <f t="shared" si="4"/>
        <v/>
      </c>
      <c r="AT385" s="148" t="s">
        <v>162</v>
      </c>
      <c r="AU385" s="148" t="s">
        <v>88</v>
      </c>
      <c r="AV385" s="12" t="s">
        <v>88</v>
      </c>
      <c r="AW385" s="12" t="s">
        <v>36</v>
      </c>
      <c r="AX385" s="12" t="s">
        <v>75</v>
      </c>
      <c r="AY385" s="148" t="s">
        <v>150</v>
      </c>
    </row>
    <row r="386" spans="2:65" s="12" customFormat="1" ht="11.25" x14ac:dyDescent="0.2">
      <c r="B386" s="146"/>
      <c r="D386" s="147" t="s">
        <v>162</v>
      </c>
      <c r="E386" s="148" t="s">
        <v>19</v>
      </c>
      <c r="F386" s="149" t="s">
        <v>530</v>
      </c>
      <c r="H386" s="150">
        <v>50</v>
      </c>
      <c r="I386" s="151"/>
      <c r="L386" s="146"/>
      <c r="M386" s="152"/>
      <c r="U386" s="331"/>
      <c r="V386" s="1" t="str">
        <f t="shared" si="4"/>
        <v/>
      </c>
      <c r="AT386" s="148" t="s">
        <v>162</v>
      </c>
      <c r="AU386" s="148" t="s">
        <v>88</v>
      </c>
      <c r="AV386" s="12" t="s">
        <v>88</v>
      </c>
      <c r="AW386" s="12" t="s">
        <v>36</v>
      </c>
      <c r="AX386" s="12" t="s">
        <v>75</v>
      </c>
      <c r="AY386" s="148" t="s">
        <v>150</v>
      </c>
    </row>
    <row r="387" spans="2:65" s="13" customFormat="1" ht="11.25" x14ac:dyDescent="0.2">
      <c r="B387" s="153"/>
      <c r="D387" s="147" t="s">
        <v>162</v>
      </c>
      <c r="E387" s="154" t="s">
        <v>19</v>
      </c>
      <c r="F387" s="155" t="s">
        <v>167</v>
      </c>
      <c r="H387" s="156">
        <v>136.13999999999999</v>
      </c>
      <c r="I387" s="157"/>
      <c r="L387" s="153"/>
      <c r="M387" s="158"/>
      <c r="U387" s="332"/>
      <c r="V387" s="1" t="str">
        <f t="shared" si="4"/>
        <v/>
      </c>
      <c r="AT387" s="154" t="s">
        <v>162</v>
      </c>
      <c r="AU387" s="154" t="s">
        <v>88</v>
      </c>
      <c r="AV387" s="13" t="s">
        <v>158</v>
      </c>
      <c r="AW387" s="13" t="s">
        <v>36</v>
      </c>
      <c r="AX387" s="13" t="s">
        <v>82</v>
      </c>
      <c r="AY387" s="154" t="s">
        <v>150</v>
      </c>
    </row>
    <row r="388" spans="2:65" s="1" customFormat="1" ht="16.5" customHeight="1" x14ac:dyDescent="0.2">
      <c r="B388" s="33"/>
      <c r="C388" s="129" t="s">
        <v>531</v>
      </c>
      <c r="D388" s="129" t="s">
        <v>153</v>
      </c>
      <c r="E388" s="130" t="s">
        <v>532</v>
      </c>
      <c r="F388" s="131" t="s">
        <v>533</v>
      </c>
      <c r="G388" s="132" t="s">
        <v>345</v>
      </c>
      <c r="H388" s="133">
        <v>1</v>
      </c>
      <c r="I388" s="134"/>
      <c r="J388" s="135">
        <f>ROUND(I388*H388,2)</f>
        <v>0</v>
      </c>
      <c r="K388" s="131" t="s">
        <v>19</v>
      </c>
      <c r="L388" s="33"/>
      <c r="M388" s="136" t="s">
        <v>19</v>
      </c>
      <c r="N388" s="137" t="s">
        <v>47</v>
      </c>
      <c r="P388" s="138">
        <f>O388*H388</f>
        <v>0</v>
      </c>
      <c r="Q388" s="138">
        <v>0</v>
      </c>
      <c r="R388" s="138">
        <f>Q388*H388</f>
        <v>0</v>
      </c>
      <c r="S388" s="138">
        <v>0</v>
      </c>
      <c r="T388" s="138">
        <f>S388*H388</f>
        <v>0</v>
      </c>
      <c r="U388" s="329" t="s">
        <v>19</v>
      </c>
      <c r="V388" s="1" t="str">
        <f t="shared" si="4"/>
        <v/>
      </c>
      <c r="AR388" s="140" t="s">
        <v>158</v>
      </c>
      <c r="AT388" s="140" t="s">
        <v>153</v>
      </c>
      <c r="AU388" s="140" t="s">
        <v>88</v>
      </c>
      <c r="AY388" s="18" t="s">
        <v>150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88</v>
      </c>
      <c r="BK388" s="141">
        <f>ROUND(I388*H388,2)</f>
        <v>0</v>
      </c>
      <c r="BL388" s="18" t="s">
        <v>158</v>
      </c>
      <c r="BM388" s="140" t="s">
        <v>534</v>
      </c>
    </row>
    <row r="389" spans="2:65" s="11" customFormat="1" ht="22.9" customHeight="1" x14ac:dyDescent="0.2">
      <c r="B389" s="117"/>
      <c r="D389" s="118" t="s">
        <v>74</v>
      </c>
      <c r="E389" s="127" t="s">
        <v>535</v>
      </c>
      <c r="F389" s="127" t="s">
        <v>536</v>
      </c>
      <c r="I389" s="120"/>
      <c r="J389" s="128">
        <f>BK389</f>
        <v>0</v>
      </c>
      <c r="L389" s="117"/>
      <c r="M389" s="122"/>
      <c r="P389" s="123">
        <f>SUM(P390:P421)</f>
        <v>0</v>
      </c>
      <c r="R389" s="123">
        <f>SUM(R390:R421)</f>
        <v>0</v>
      </c>
      <c r="T389" s="123">
        <f>SUM(T390:T421)</f>
        <v>0</v>
      </c>
      <c r="U389" s="328"/>
      <c r="V389" s="1" t="str">
        <f t="shared" si="4"/>
        <v/>
      </c>
      <c r="AR389" s="118" t="s">
        <v>82</v>
      </c>
      <c r="AT389" s="125" t="s">
        <v>74</v>
      </c>
      <c r="AU389" s="125" t="s">
        <v>82</v>
      </c>
      <c r="AY389" s="118" t="s">
        <v>150</v>
      </c>
      <c r="BK389" s="126">
        <f>SUM(BK390:BK421)</f>
        <v>0</v>
      </c>
    </row>
    <row r="390" spans="2:65" s="1" customFormat="1" ht="24.2" customHeight="1" x14ac:dyDescent="0.2">
      <c r="B390" s="33"/>
      <c r="C390" s="129" t="s">
        <v>537</v>
      </c>
      <c r="D390" s="129" t="s">
        <v>153</v>
      </c>
      <c r="E390" s="130" t="s">
        <v>538</v>
      </c>
      <c r="F390" s="131" t="s">
        <v>539</v>
      </c>
      <c r="G390" s="132" t="s">
        <v>540</v>
      </c>
      <c r="H390" s="133">
        <v>14.336</v>
      </c>
      <c r="I390" s="134"/>
      <c r="J390" s="135">
        <f>ROUND(I390*H390,2)</f>
        <v>0</v>
      </c>
      <c r="K390" s="131" t="s">
        <v>157</v>
      </c>
      <c r="L390" s="33"/>
      <c r="M390" s="136" t="s">
        <v>19</v>
      </c>
      <c r="N390" s="137" t="s">
        <v>47</v>
      </c>
      <c r="P390" s="138">
        <f>O390*H390</f>
        <v>0</v>
      </c>
      <c r="Q390" s="138">
        <v>0</v>
      </c>
      <c r="R390" s="138">
        <f>Q390*H390</f>
        <v>0</v>
      </c>
      <c r="S390" s="138">
        <v>0</v>
      </c>
      <c r="T390" s="138">
        <f>S390*H390</f>
        <v>0</v>
      </c>
      <c r="U390" s="329" t="s">
        <v>19</v>
      </c>
      <c r="V390" s="1" t="str">
        <f t="shared" si="4"/>
        <v/>
      </c>
      <c r="AR390" s="140" t="s">
        <v>158</v>
      </c>
      <c r="AT390" s="140" t="s">
        <v>153</v>
      </c>
      <c r="AU390" s="140" t="s">
        <v>88</v>
      </c>
      <c r="AY390" s="18" t="s">
        <v>150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8" t="s">
        <v>88</v>
      </c>
      <c r="BK390" s="141">
        <f>ROUND(I390*H390,2)</f>
        <v>0</v>
      </c>
      <c r="BL390" s="18" t="s">
        <v>158</v>
      </c>
      <c r="BM390" s="140" t="s">
        <v>541</v>
      </c>
    </row>
    <row r="391" spans="2:65" s="1" customFormat="1" ht="11.25" x14ac:dyDescent="0.2">
      <c r="B391" s="33"/>
      <c r="D391" s="142" t="s">
        <v>160</v>
      </c>
      <c r="F391" s="143" t="s">
        <v>542</v>
      </c>
      <c r="I391" s="144"/>
      <c r="L391" s="33"/>
      <c r="M391" s="145"/>
      <c r="U391" s="330"/>
      <c r="V391" s="1" t="str">
        <f t="shared" si="4"/>
        <v/>
      </c>
      <c r="AT391" s="18" t="s">
        <v>160</v>
      </c>
      <c r="AU391" s="18" t="s">
        <v>88</v>
      </c>
    </row>
    <row r="392" spans="2:65" s="1" customFormat="1" ht="21.75" customHeight="1" x14ac:dyDescent="0.2">
      <c r="B392" s="33"/>
      <c r="C392" s="129" t="s">
        <v>543</v>
      </c>
      <c r="D392" s="129" t="s">
        <v>153</v>
      </c>
      <c r="E392" s="130" t="s">
        <v>544</v>
      </c>
      <c r="F392" s="131" t="s">
        <v>545</v>
      </c>
      <c r="G392" s="132" t="s">
        <v>540</v>
      </c>
      <c r="H392" s="133">
        <v>14.336</v>
      </c>
      <c r="I392" s="134"/>
      <c r="J392" s="135">
        <f>ROUND(I392*H392,2)</f>
        <v>0</v>
      </c>
      <c r="K392" s="131" t="s">
        <v>157</v>
      </c>
      <c r="L392" s="33"/>
      <c r="M392" s="136" t="s">
        <v>19</v>
      </c>
      <c r="N392" s="137" t="s">
        <v>47</v>
      </c>
      <c r="P392" s="138">
        <f>O392*H392</f>
        <v>0</v>
      </c>
      <c r="Q392" s="138">
        <v>0</v>
      </c>
      <c r="R392" s="138">
        <f>Q392*H392</f>
        <v>0</v>
      </c>
      <c r="S392" s="138">
        <v>0</v>
      </c>
      <c r="T392" s="138">
        <f>S392*H392</f>
        <v>0</v>
      </c>
      <c r="U392" s="329" t="s">
        <v>19</v>
      </c>
      <c r="V392" s="1" t="str">
        <f t="shared" si="4"/>
        <v/>
      </c>
      <c r="AR392" s="140" t="s">
        <v>158</v>
      </c>
      <c r="AT392" s="140" t="s">
        <v>153</v>
      </c>
      <c r="AU392" s="140" t="s">
        <v>88</v>
      </c>
      <c r="AY392" s="18" t="s">
        <v>150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8" t="s">
        <v>88</v>
      </c>
      <c r="BK392" s="141">
        <f>ROUND(I392*H392,2)</f>
        <v>0</v>
      </c>
      <c r="BL392" s="18" t="s">
        <v>158</v>
      </c>
      <c r="BM392" s="140" t="s">
        <v>546</v>
      </c>
    </row>
    <row r="393" spans="2:65" s="1" customFormat="1" ht="11.25" x14ac:dyDescent="0.2">
      <c r="B393" s="33"/>
      <c r="D393" s="142" t="s">
        <v>160</v>
      </c>
      <c r="F393" s="143" t="s">
        <v>547</v>
      </c>
      <c r="I393" s="144"/>
      <c r="L393" s="33"/>
      <c r="M393" s="145"/>
      <c r="U393" s="330"/>
      <c r="V393" s="1" t="str">
        <f t="shared" si="4"/>
        <v/>
      </c>
      <c r="AT393" s="18" t="s">
        <v>160</v>
      </c>
      <c r="AU393" s="18" t="s">
        <v>88</v>
      </c>
    </row>
    <row r="394" spans="2:65" s="1" customFormat="1" ht="24.2" customHeight="1" x14ac:dyDescent="0.2">
      <c r="B394" s="33"/>
      <c r="C394" s="129" t="s">
        <v>548</v>
      </c>
      <c r="D394" s="129" t="s">
        <v>153</v>
      </c>
      <c r="E394" s="130" t="s">
        <v>549</v>
      </c>
      <c r="F394" s="131" t="s">
        <v>550</v>
      </c>
      <c r="G394" s="132" t="s">
        <v>540</v>
      </c>
      <c r="H394" s="133">
        <v>129.024</v>
      </c>
      <c r="I394" s="134"/>
      <c r="J394" s="135">
        <f>ROUND(I394*H394,2)</f>
        <v>0</v>
      </c>
      <c r="K394" s="131" t="s">
        <v>157</v>
      </c>
      <c r="L394" s="33"/>
      <c r="M394" s="136" t="s">
        <v>19</v>
      </c>
      <c r="N394" s="137" t="s">
        <v>47</v>
      </c>
      <c r="P394" s="138">
        <f>O394*H394</f>
        <v>0</v>
      </c>
      <c r="Q394" s="138">
        <v>0</v>
      </c>
      <c r="R394" s="138">
        <f>Q394*H394</f>
        <v>0</v>
      </c>
      <c r="S394" s="138">
        <v>0</v>
      </c>
      <c r="T394" s="138">
        <f>S394*H394</f>
        <v>0</v>
      </c>
      <c r="U394" s="329" t="s">
        <v>19</v>
      </c>
      <c r="V394" s="1" t="str">
        <f t="shared" si="4"/>
        <v/>
      </c>
      <c r="AR394" s="140" t="s">
        <v>158</v>
      </c>
      <c r="AT394" s="140" t="s">
        <v>153</v>
      </c>
      <c r="AU394" s="140" t="s">
        <v>88</v>
      </c>
      <c r="AY394" s="18" t="s">
        <v>150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8" t="s">
        <v>88</v>
      </c>
      <c r="BK394" s="141">
        <f>ROUND(I394*H394,2)</f>
        <v>0</v>
      </c>
      <c r="BL394" s="18" t="s">
        <v>158</v>
      </c>
      <c r="BM394" s="140" t="s">
        <v>551</v>
      </c>
    </row>
    <row r="395" spans="2:65" s="1" customFormat="1" ht="11.25" x14ac:dyDescent="0.2">
      <c r="B395" s="33"/>
      <c r="D395" s="142" t="s">
        <v>160</v>
      </c>
      <c r="F395" s="143" t="s">
        <v>552</v>
      </c>
      <c r="I395" s="144"/>
      <c r="L395" s="33"/>
      <c r="M395" s="145"/>
      <c r="U395" s="330"/>
      <c r="V395" s="1" t="str">
        <f t="shared" si="4"/>
        <v/>
      </c>
      <c r="AT395" s="18" t="s">
        <v>160</v>
      </c>
      <c r="AU395" s="18" t="s">
        <v>88</v>
      </c>
    </row>
    <row r="396" spans="2:65" s="1" customFormat="1" ht="19.5" x14ac:dyDescent="0.2">
      <c r="B396" s="33"/>
      <c r="D396" s="147" t="s">
        <v>229</v>
      </c>
      <c r="F396" s="164" t="s">
        <v>553</v>
      </c>
      <c r="I396" s="144"/>
      <c r="L396" s="33"/>
      <c r="M396" s="145"/>
      <c r="U396" s="330"/>
      <c r="V396" s="1" t="str">
        <f t="shared" si="4"/>
        <v/>
      </c>
      <c r="AT396" s="18" t="s">
        <v>229</v>
      </c>
      <c r="AU396" s="18" t="s">
        <v>88</v>
      </c>
    </row>
    <row r="397" spans="2:65" s="12" customFormat="1" ht="11.25" x14ac:dyDescent="0.2">
      <c r="B397" s="146"/>
      <c r="D397" s="147" t="s">
        <v>162</v>
      </c>
      <c r="F397" s="149" t="s">
        <v>554</v>
      </c>
      <c r="H397" s="150">
        <v>129.024</v>
      </c>
      <c r="I397" s="151"/>
      <c r="L397" s="146"/>
      <c r="M397" s="152"/>
      <c r="U397" s="331"/>
      <c r="V397" s="1" t="str">
        <f t="shared" si="4"/>
        <v/>
      </c>
      <c r="AT397" s="148" t="s">
        <v>162</v>
      </c>
      <c r="AU397" s="148" t="s">
        <v>88</v>
      </c>
      <c r="AV397" s="12" t="s">
        <v>88</v>
      </c>
      <c r="AW397" s="12" t="s">
        <v>4</v>
      </c>
      <c r="AX397" s="12" t="s">
        <v>82</v>
      </c>
      <c r="AY397" s="148" t="s">
        <v>150</v>
      </c>
    </row>
    <row r="398" spans="2:65" s="1" customFormat="1" ht="24.2" customHeight="1" x14ac:dyDescent="0.2">
      <c r="B398" s="33"/>
      <c r="C398" s="129" t="s">
        <v>555</v>
      </c>
      <c r="D398" s="129" t="s">
        <v>153</v>
      </c>
      <c r="E398" s="130" t="s">
        <v>556</v>
      </c>
      <c r="F398" s="131" t="s">
        <v>557</v>
      </c>
      <c r="G398" s="132" t="s">
        <v>540</v>
      </c>
      <c r="H398" s="133">
        <v>2.6920000000000002</v>
      </c>
      <c r="I398" s="134"/>
      <c r="J398" s="135">
        <f>ROUND(I398*H398,2)</f>
        <v>0</v>
      </c>
      <c r="K398" s="131" t="s">
        <v>157</v>
      </c>
      <c r="L398" s="33"/>
      <c r="M398" s="136" t="s">
        <v>19</v>
      </c>
      <c r="N398" s="137" t="s">
        <v>47</v>
      </c>
      <c r="P398" s="138">
        <f>O398*H398</f>
        <v>0</v>
      </c>
      <c r="Q398" s="138">
        <v>0</v>
      </c>
      <c r="R398" s="138">
        <f>Q398*H398</f>
        <v>0</v>
      </c>
      <c r="S398" s="138">
        <v>0</v>
      </c>
      <c r="T398" s="138">
        <f>S398*H398</f>
        <v>0</v>
      </c>
      <c r="U398" s="329" t="s">
        <v>19</v>
      </c>
      <c r="V398" s="1" t="str">
        <f t="shared" si="4"/>
        <v/>
      </c>
      <c r="AR398" s="140" t="s">
        <v>158</v>
      </c>
      <c r="AT398" s="140" t="s">
        <v>153</v>
      </c>
      <c r="AU398" s="140" t="s">
        <v>88</v>
      </c>
      <c r="AY398" s="18" t="s">
        <v>150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88</v>
      </c>
      <c r="BK398" s="141">
        <f>ROUND(I398*H398,2)</f>
        <v>0</v>
      </c>
      <c r="BL398" s="18" t="s">
        <v>158</v>
      </c>
      <c r="BM398" s="140" t="s">
        <v>558</v>
      </c>
    </row>
    <row r="399" spans="2:65" s="1" customFormat="1" ht="11.25" x14ac:dyDescent="0.2">
      <c r="B399" s="33"/>
      <c r="D399" s="142" t="s">
        <v>160</v>
      </c>
      <c r="F399" s="143" t="s">
        <v>559</v>
      </c>
      <c r="I399" s="144"/>
      <c r="L399" s="33"/>
      <c r="M399" s="145"/>
      <c r="U399" s="330"/>
      <c r="V399" s="1" t="str">
        <f t="shared" si="4"/>
        <v/>
      </c>
      <c r="AT399" s="18" t="s">
        <v>160</v>
      </c>
      <c r="AU399" s="18" t="s">
        <v>88</v>
      </c>
    </row>
    <row r="400" spans="2:65" s="12" customFormat="1" ht="11.25" x14ac:dyDescent="0.2">
      <c r="B400" s="146"/>
      <c r="D400" s="147" t="s">
        <v>162</v>
      </c>
      <c r="E400" s="148" t="s">
        <v>19</v>
      </c>
      <c r="F400" s="149" t="s">
        <v>560</v>
      </c>
      <c r="H400" s="150">
        <v>2.6920000000000002</v>
      </c>
      <c r="I400" s="151"/>
      <c r="L400" s="146"/>
      <c r="M400" s="152"/>
      <c r="U400" s="331"/>
      <c r="V400" s="1" t="str">
        <f t="shared" si="4"/>
        <v/>
      </c>
      <c r="AT400" s="148" t="s">
        <v>162</v>
      </c>
      <c r="AU400" s="148" t="s">
        <v>88</v>
      </c>
      <c r="AV400" s="12" t="s">
        <v>88</v>
      </c>
      <c r="AW400" s="12" t="s">
        <v>36</v>
      </c>
      <c r="AX400" s="12" t="s">
        <v>75</v>
      </c>
      <c r="AY400" s="148" t="s">
        <v>150</v>
      </c>
    </row>
    <row r="401" spans="2:65" s="13" customFormat="1" ht="11.25" x14ac:dyDescent="0.2">
      <c r="B401" s="153"/>
      <c r="D401" s="147" t="s">
        <v>162</v>
      </c>
      <c r="E401" s="154" t="s">
        <v>19</v>
      </c>
      <c r="F401" s="155" t="s">
        <v>167</v>
      </c>
      <c r="H401" s="156">
        <v>2.6920000000000002</v>
      </c>
      <c r="I401" s="157"/>
      <c r="L401" s="153"/>
      <c r="M401" s="158"/>
      <c r="U401" s="332"/>
      <c r="V401" s="1" t="str">
        <f t="shared" si="4"/>
        <v/>
      </c>
      <c r="AT401" s="154" t="s">
        <v>162</v>
      </c>
      <c r="AU401" s="154" t="s">
        <v>88</v>
      </c>
      <c r="AV401" s="13" t="s">
        <v>158</v>
      </c>
      <c r="AW401" s="13" t="s">
        <v>36</v>
      </c>
      <c r="AX401" s="13" t="s">
        <v>82</v>
      </c>
      <c r="AY401" s="154" t="s">
        <v>150</v>
      </c>
    </row>
    <row r="402" spans="2:65" s="1" customFormat="1" ht="24.2" customHeight="1" x14ac:dyDescent="0.2">
      <c r="B402" s="33"/>
      <c r="C402" s="129" t="s">
        <v>561</v>
      </c>
      <c r="D402" s="129" t="s">
        <v>153</v>
      </c>
      <c r="E402" s="130" t="s">
        <v>562</v>
      </c>
      <c r="F402" s="131" t="s">
        <v>563</v>
      </c>
      <c r="G402" s="132" t="s">
        <v>540</v>
      </c>
      <c r="H402" s="133">
        <v>3.169</v>
      </c>
      <c r="I402" s="134"/>
      <c r="J402" s="135">
        <f>ROUND(I402*H402,2)</f>
        <v>0</v>
      </c>
      <c r="K402" s="131" t="s">
        <v>157</v>
      </c>
      <c r="L402" s="33"/>
      <c r="M402" s="136" t="s">
        <v>19</v>
      </c>
      <c r="N402" s="137" t="s">
        <v>47</v>
      </c>
      <c r="P402" s="138">
        <f>O402*H402</f>
        <v>0</v>
      </c>
      <c r="Q402" s="138">
        <v>0</v>
      </c>
      <c r="R402" s="138">
        <f>Q402*H402</f>
        <v>0</v>
      </c>
      <c r="S402" s="138">
        <v>0</v>
      </c>
      <c r="T402" s="138">
        <f>S402*H402</f>
        <v>0</v>
      </c>
      <c r="U402" s="329" t="s">
        <v>19</v>
      </c>
      <c r="V402" s="1" t="str">
        <f t="shared" si="4"/>
        <v/>
      </c>
      <c r="AR402" s="140" t="s">
        <v>158</v>
      </c>
      <c r="AT402" s="140" t="s">
        <v>153</v>
      </c>
      <c r="AU402" s="140" t="s">
        <v>88</v>
      </c>
      <c r="AY402" s="18" t="s">
        <v>150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8" t="s">
        <v>88</v>
      </c>
      <c r="BK402" s="141">
        <f>ROUND(I402*H402,2)</f>
        <v>0</v>
      </c>
      <c r="BL402" s="18" t="s">
        <v>158</v>
      </c>
      <c r="BM402" s="140" t="s">
        <v>564</v>
      </c>
    </row>
    <row r="403" spans="2:65" s="1" customFormat="1" ht="11.25" x14ac:dyDescent="0.2">
      <c r="B403" s="33"/>
      <c r="D403" s="142" t="s">
        <v>160</v>
      </c>
      <c r="F403" s="143" t="s">
        <v>565</v>
      </c>
      <c r="I403" s="144"/>
      <c r="L403" s="33"/>
      <c r="M403" s="145"/>
      <c r="U403" s="330"/>
      <c r="V403" s="1" t="str">
        <f t="shared" si="4"/>
        <v/>
      </c>
      <c r="AT403" s="18" t="s">
        <v>160</v>
      </c>
      <c r="AU403" s="18" t="s">
        <v>88</v>
      </c>
    </row>
    <row r="404" spans="2:65" s="12" customFormat="1" ht="11.25" x14ac:dyDescent="0.2">
      <c r="B404" s="146"/>
      <c r="D404" s="147" t="s">
        <v>162</v>
      </c>
      <c r="E404" s="148" t="s">
        <v>19</v>
      </c>
      <c r="F404" s="149" t="s">
        <v>566</v>
      </c>
      <c r="H404" s="150">
        <v>3.169</v>
      </c>
      <c r="I404" s="151"/>
      <c r="L404" s="146"/>
      <c r="M404" s="152"/>
      <c r="U404" s="331"/>
      <c r="V404" s="1" t="str">
        <f t="shared" si="4"/>
        <v/>
      </c>
      <c r="AT404" s="148" t="s">
        <v>162</v>
      </c>
      <c r="AU404" s="148" t="s">
        <v>88</v>
      </c>
      <c r="AV404" s="12" t="s">
        <v>88</v>
      </c>
      <c r="AW404" s="12" t="s">
        <v>36</v>
      </c>
      <c r="AX404" s="12" t="s">
        <v>75</v>
      </c>
      <c r="AY404" s="148" t="s">
        <v>150</v>
      </c>
    </row>
    <row r="405" spans="2:65" s="13" customFormat="1" ht="11.25" x14ac:dyDescent="0.2">
      <c r="B405" s="153"/>
      <c r="D405" s="147" t="s">
        <v>162</v>
      </c>
      <c r="E405" s="154" t="s">
        <v>19</v>
      </c>
      <c r="F405" s="155" t="s">
        <v>167</v>
      </c>
      <c r="H405" s="156">
        <v>3.169</v>
      </c>
      <c r="I405" s="157"/>
      <c r="L405" s="153"/>
      <c r="M405" s="158"/>
      <c r="U405" s="332"/>
      <c r="V405" s="1" t="str">
        <f t="shared" si="4"/>
        <v/>
      </c>
      <c r="AT405" s="154" t="s">
        <v>162</v>
      </c>
      <c r="AU405" s="154" t="s">
        <v>88</v>
      </c>
      <c r="AV405" s="13" t="s">
        <v>158</v>
      </c>
      <c r="AW405" s="13" t="s">
        <v>36</v>
      </c>
      <c r="AX405" s="13" t="s">
        <v>82</v>
      </c>
      <c r="AY405" s="154" t="s">
        <v>150</v>
      </c>
    </row>
    <row r="406" spans="2:65" s="1" customFormat="1" ht="24.2" customHeight="1" x14ac:dyDescent="0.2">
      <c r="B406" s="33"/>
      <c r="C406" s="129" t="s">
        <v>567</v>
      </c>
      <c r="D406" s="129" t="s">
        <v>153</v>
      </c>
      <c r="E406" s="130" t="s">
        <v>568</v>
      </c>
      <c r="F406" s="131" t="s">
        <v>569</v>
      </c>
      <c r="G406" s="132" t="s">
        <v>540</v>
      </c>
      <c r="H406" s="133">
        <v>1.643</v>
      </c>
      <c r="I406" s="134"/>
      <c r="J406" s="135">
        <f>ROUND(I406*H406,2)</f>
        <v>0</v>
      </c>
      <c r="K406" s="131" t="s">
        <v>157</v>
      </c>
      <c r="L406" s="33"/>
      <c r="M406" s="136" t="s">
        <v>19</v>
      </c>
      <c r="N406" s="137" t="s">
        <v>47</v>
      </c>
      <c r="P406" s="138">
        <f>O406*H406</f>
        <v>0</v>
      </c>
      <c r="Q406" s="138">
        <v>0</v>
      </c>
      <c r="R406" s="138">
        <f>Q406*H406</f>
        <v>0</v>
      </c>
      <c r="S406" s="138">
        <v>0</v>
      </c>
      <c r="T406" s="138">
        <f>S406*H406</f>
        <v>0</v>
      </c>
      <c r="U406" s="329" t="s">
        <v>19</v>
      </c>
      <c r="V406" s="1" t="str">
        <f t="shared" si="4"/>
        <v/>
      </c>
      <c r="AR406" s="140" t="s">
        <v>158</v>
      </c>
      <c r="AT406" s="140" t="s">
        <v>153</v>
      </c>
      <c r="AU406" s="140" t="s">
        <v>88</v>
      </c>
      <c r="AY406" s="18" t="s">
        <v>150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88</v>
      </c>
      <c r="BK406" s="141">
        <f>ROUND(I406*H406,2)</f>
        <v>0</v>
      </c>
      <c r="BL406" s="18" t="s">
        <v>158</v>
      </c>
      <c r="BM406" s="140" t="s">
        <v>570</v>
      </c>
    </row>
    <row r="407" spans="2:65" s="1" customFormat="1" ht="11.25" x14ac:dyDescent="0.2">
      <c r="B407" s="33"/>
      <c r="D407" s="142" t="s">
        <v>160</v>
      </c>
      <c r="F407" s="143" t="s">
        <v>571</v>
      </c>
      <c r="I407" s="144"/>
      <c r="L407" s="33"/>
      <c r="M407" s="145"/>
      <c r="U407" s="330"/>
      <c r="V407" s="1" t="str">
        <f t="shared" si="4"/>
        <v/>
      </c>
      <c r="AT407" s="18" t="s">
        <v>160</v>
      </c>
      <c r="AU407" s="18" t="s">
        <v>88</v>
      </c>
    </row>
    <row r="408" spans="2:65" s="12" customFormat="1" ht="11.25" x14ac:dyDescent="0.2">
      <c r="B408" s="146"/>
      <c r="D408" s="147" t="s">
        <v>162</v>
      </c>
      <c r="E408" s="148" t="s">
        <v>19</v>
      </c>
      <c r="F408" s="149" t="s">
        <v>572</v>
      </c>
      <c r="H408" s="150">
        <v>1.643</v>
      </c>
      <c r="I408" s="151"/>
      <c r="L408" s="146"/>
      <c r="M408" s="152"/>
      <c r="U408" s="331"/>
      <c r="V408" s="1" t="str">
        <f t="shared" si="4"/>
        <v/>
      </c>
      <c r="AT408" s="148" t="s">
        <v>162</v>
      </c>
      <c r="AU408" s="148" t="s">
        <v>88</v>
      </c>
      <c r="AV408" s="12" t="s">
        <v>88</v>
      </c>
      <c r="AW408" s="12" t="s">
        <v>36</v>
      </c>
      <c r="AX408" s="12" t="s">
        <v>75</v>
      </c>
      <c r="AY408" s="148" t="s">
        <v>150</v>
      </c>
    </row>
    <row r="409" spans="2:65" s="13" customFormat="1" ht="11.25" x14ac:dyDescent="0.2">
      <c r="B409" s="153"/>
      <c r="D409" s="147" t="s">
        <v>162</v>
      </c>
      <c r="E409" s="154" t="s">
        <v>19</v>
      </c>
      <c r="F409" s="155" t="s">
        <v>167</v>
      </c>
      <c r="H409" s="156">
        <v>1.643</v>
      </c>
      <c r="I409" s="157"/>
      <c r="L409" s="153"/>
      <c r="M409" s="158"/>
      <c r="U409" s="332"/>
      <c r="V409" s="1" t="str">
        <f t="shared" si="4"/>
        <v/>
      </c>
      <c r="AT409" s="154" t="s">
        <v>162</v>
      </c>
      <c r="AU409" s="154" t="s">
        <v>88</v>
      </c>
      <c r="AV409" s="13" t="s">
        <v>158</v>
      </c>
      <c r="AW409" s="13" t="s">
        <v>36</v>
      </c>
      <c r="AX409" s="13" t="s">
        <v>82</v>
      </c>
      <c r="AY409" s="154" t="s">
        <v>150</v>
      </c>
    </row>
    <row r="410" spans="2:65" s="1" customFormat="1" ht="24.2" customHeight="1" x14ac:dyDescent="0.2">
      <c r="B410" s="33"/>
      <c r="C410" s="129" t="s">
        <v>573</v>
      </c>
      <c r="D410" s="129" t="s">
        <v>153</v>
      </c>
      <c r="E410" s="130" t="s">
        <v>574</v>
      </c>
      <c r="F410" s="131" t="s">
        <v>575</v>
      </c>
      <c r="G410" s="132" t="s">
        <v>540</v>
      </c>
      <c r="H410" s="133">
        <v>3.3109999999999999</v>
      </c>
      <c r="I410" s="134"/>
      <c r="J410" s="135">
        <f>ROUND(I410*H410,2)</f>
        <v>0</v>
      </c>
      <c r="K410" s="131" t="s">
        <v>157</v>
      </c>
      <c r="L410" s="33"/>
      <c r="M410" s="136" t="s">
        <v>19</v>
      </c>
      <c r="N410" s="137" t="s">
        <v>47</v>
      </c>
      <c r="P410" s="138">
        <f>O410*H410</f>
        <v>0</v>
      </c>
      <c r="Q410" s="138">
        <v>0</v>
      </c>
      <c r="R410" s="138">
        <f>Q410*H410</f>
        <v>0</v>
      </c>
      <c r="S410" s="138">
        <v>0</v>
      </c>
      <c r="T410" s="138">
        <f>S410*H410</f>
        <v>0</v>
      </c>
      <c r="U410" s="329" t="s">
        <v>19</v>
      </c>
      <c r="V410" s="1" t="str">
        <f t="shared" si="4"/>
        <v/>
      </c>
      <c r="AR410" s="140" t="s">
        <v>158</v>
      </c>
      <c r="AT410" s="140" t="s">
        <v>153</v>
      </c>
      <c r="AU410" s="140" t="s">
        <v>88</v>
      </c>
      <c r="AY410" s="18" t="s">
        <v>150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88</v>
      </c>
      <c r="BK410" s="141">
        <f>ROUND(I410*H410,2)</f>
        <v>0</v>
      </c>
      <c r="BL410" s="18" t="s">
        <v>158</v>
      </c>
      <c r="BM410" s="140" t="s">
        <v>576</v>
      </c>
    </row>
    <row r="411" spans="2:65" s="1" customFormat="1" ht="11.25" x14ac:dyDescent="0.2">
      <c r="B411" s="33"/>
      <c r="D411" s="142" t="s">
        <v>160</v>
      </c>
      <c r="F411" s="143" t="s">
        <v>577</v>
      </c>
      <c r="I411" s="144"/>
      <c r="L411" s="33"/>
      <c r="M411" s="145"/>
      <c r="U411" s="330"/>
      <c r="V411" s="1" t="str">
        <f t="shared" si="4"/>
        <v/>
      </c>
      <c r="AT411" s="18" t="s">
        <v>160</v>
      </c>
      <c r="AU411" s="18" t="s">
        <v>88</v>
      </c>
    </row>
    <row r="412" spans="2:65" s="12" customFormat="1" ht="11.25" x14ac:dyDescent="0.2">
      <c r="B412" s="146"/>
      <c r="D412" s="147" t="s">
        <v>162</v>
      </c>
      <c r="E412" s="148" t="s">
        <v>19</v>
      </c>
      <c r="F412" s="149" t="s">
        <v>578</v>
      </c>
      <c r="H412" s="150">
        <v>3.3109999999999999</v>
      </c>
      <c r="I412" s="151"/>
      <c r="L412" s="146"/>
      <c r="M412" s="152"/>
      <c r="U412" s="331"/>
      <c r="V412" s="1" t="str">
        <f t="shared" si="4"/>
        <v/>
      </c>
      <c r="AT412" s="148" t="s">
        <v>162</v>
      </c>
      <c r="AU412" s="148" t="s">
        <v>88</v>
      </c>
      <c r="AV412" s="12" t="s">
        <v>88</v>
      </c>
      <c r="AW412" s="12" t="s">
        <v>36</v>
      </c>
      <c r="AX412" s="12" t="s">
        <v>75</v>
      </c>
      <c r="AY412" s="148" t="s">
        <v>150</v>
      </c>
    </row>
    <row r="413" spans="2:65" s="13" customFormat="1" ht="11.25" x14ac:dyDescent="0.2">
      <c r="B413" s="153"/>
      <c r="D413" s="147" t="s">
        <v>162</v>
      </c>
      <c r="E413" s="154" t="s">
        <v>19</v>
      </c>
      <c r="F413" s="155" t="s">
        <v>167</v>
      </c>
      <c r="H413" s="156">
        <v>3.3109999999999999</v>
      </c>
      <c r="I413" s="157"/>
      <c r="L413" s="153"/>
      <c r="M413" s="158"/>
      <c r="U413" s="332"/>
      <c r="V413" s="1" t="str">
        <f t="shared" si="4"/>
        <v/>
      </c>
      <c r="AT413" s="154" t="s">
        <v>162</v>
      </c>
      <c r="AU413" s="154" t="s">
        <v>88</v>
      </c>
      <c r="AV413" s="13" t="s">
        <v>158</v>
      </c>
      <c r="AW413" s="13" t="s">
        <v>36</v>
      </c>
      <c r="AX413" s="13" t="s">
        <v>82</v>
      </c>
      <c r="AY413" s="154" t="s">
        <v>150</v>
      </c>
    </row>
    <row r="414" spans="2:65" s="1" customFormat="1" ht="24.2" customHeight="1" x14ac:dyDescent="0.2">
      <c r="B414" s="33"/>
      <c r="C414" s="129" t="s">
        <v>579</v>
      </c>
      <c r="D414" s="129" t="s">
        <v>153</v>
      </c>
      <c r="E414" s="130" t="s">
        <v>580</v>
      </c>
      <c r="F414" s="131" t="s">
        <v>581</v>
      </c>
      <c r="G414" s="132" t="s">
        <v>540</v>
      </c>
      <c r="H414" s="133">
        <v>3.5209999999999999</v>
      </c>
      <c r="I414" s="134"/>
      <c r="J414" s="135">
        <f>ROUND(I414*H414,2)</f>
        <v>0</v>
      </c>
      <c r="K414" s="131" t="s">
        <v>157</v>
      </c>
      <c r="L414" s="33"/>
      <c r="M414" s="136" t="s">
        <v>19</v>
      </c>
      <c r="N414" s="137" t="s">
        <v>47</v>
      </c>
      <c r="P414" s="138">
        <f>O414*H414</f>
        <v>0</v>
      </c>
      <c r="Q414" s="138">
        <v>0</v>
      </c>
      <c r="R414" s="138">
        <f>Q414*H414</f>
        <v>0</v>
      </c>
      <c r="S414" s="138">
        <v>0</v>
      </c>
      <c r="T414" s="138">
        <f>S414*H414</f>
        <v>0</v>
      </c>
      <c r="U414" s="329" t="s">
        <v>19</v>
      </c>
      <c r="V414" s="1" t="str">
        <f t="shared" si="4"/>
        <v/>
      </c>
      <c r="AR414" s="140" t="s">
        <v>158</v>
      </c>
      <c r="AT414" s="140" t="s">
        <v>153</v>
      </c>
      <c r="AU414" s="140" t="s">
        <v>88</v>
      </c>
      <c r="AY414" s="18" t="s">
        <v>150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88</v>
      </c>
      <c r="BK414" s="141">
        <f>ROUND(I414*H414,2)</f>
        <v>0</v>
      </c>
      <c r="BL414" s="18" t="s">
        <v>158</v>
      </c>
      <c r="BM414" s="140" t="s">
        <v>582</v>
      </c>
    </row>
    <row r="415" spans="2:65" s="1" customFormat="1" ht="11.25" x14ac:dyDescent="0.2">
      <c r="B415" s="33"/>
      <c r="D415" s="142" t="s">
        <v>160</v>
      </c>
      <c r="F415" s="143" t="s">
        <v>583</v>
      </c>
      <c r="I415" s="144"/>
      <c r="L415" s="33"/>
      <c r="M415" s="145"/>
      <c r="U415" s="330"/>
      <c r="V415" s="1" t="str">
        <f t="shared" si="4"/>
        <v/>
      </c>
      <c r="AT415" s="18" t="s">
        <v>160</v>
      </c>
      <c r="AU415" s="18" t="s">
        <v>88</v>
      </c>
    </row>
    <row r="416" spans="2:65" s="12" customFormat="1" ht="11.25" x14ac:dyDescent="0.2">
      <c r="B416" s="146"/>
      <c r="D416" s="147" t="s">
        <v>162</v>
      </c>
      <c r="E416" s="148" t="s">
        <v>19</v>
      </c>
      <c r="F416" s="149" t="s">
        <v>584</v>
      </c>
      <c r="H416" s="150">
        <v>14.336</v>
      </c>
      <c r="I416" s="151"/>
      <c r="L416" s="146"/>
      <c r="M416" s="152"/>
      <c r="U416" s="331"/>
      <c r="V416" s="1" t="str">
        <f t="shared" si="4"/>
        <v/>
      </c>
      <c r="AT416" s="148" t="s">
        <v>162</v>
      </c>
      <c r="AU416" s="148" t="s">
        <v>88</v>
      </c>
      <c r="AV416" s="12" t="s">
        <v>88</v>
      </c>
      <c r="AW416" s="12" t="s">
        <v>36</v>
      </c>
      <c r="AX416" s="12" t="s">
        <v>75</v>
      </c>
      <c r="AY416" s="148" t="s">
        <v>150</v>
      </c>
    </row>
    <row r="417" spans="2:65" s="12" customFormat="1" ht="11.25" x14ac:dyDescent="0.2">
      <c r="B417" s="146"/>
      <c r="D417" s="147" t="s">
        <v>162</v>
      </c>
      <c r="E417" s="148" t="s">
        <v>19</v>
      </c>
      <c r="F417" s="149" t="s">
        <v>585</v>
      </c>
      <c r="H417" s="150">
        <v>-2.6920000000000002</v>
      </c>
      <c r="I417" s="151"/>
      <c r="L417" s="146"/>
      <c r="M417" s="152"/>
      <c r="U417" s="331"/>
      <c r="V417" s="1" t="str">
        <f t="shared" si="4"/>
        <v/>
      </c>
      <c r="AT417" s="148" t="s">
        <v>162</v>
      </c>
      <c r="AU417" s="148" t="s">
        <v>88</v>
      </c>
      <c r="AV417" s="12" t="s">
        <v>88</v>
      </c>
      <c r="AW417" s="12" t="s">
        <v>36</v>
      </c>
      <c r="AX417" s="12" t="s">
        <v>75</v>
      </c>
      <c r="AY417" s="148" t="s">
        <v>150</v>
      </c>
    </row>
    <row r="418" spans="2:65" s="12" customFormat="1" ht="11.25" x14ac:dyDescent="0.2">
      <c r="B418" s="146"/>
      <c r="D418" s="147" t="s">
        <v>162</v>
      </c>
      <c r="E418" s="148" t="s">
        <v>19</v>
      </c>
      <c r="F418" s="149" t="s">
        <v>586</v>
      </c>
      <c r="H418" s="150">
        <v>-3.169</v>
      </c>
      <c r="I418" s="151"/>
      <c r="L418" s="146"/>
      <c r="M418" s="152"/>
      <c r="U418" s="331"/>
      <c r="V418" s="1" t="str">
        <f t="shared" si="4"/>
        <v/>
      </c>
      <c r="AT418" s="148" t="s">
        <v>162</v>
      </c>
      <c r="AU418" s="148" t="s">
        <v>88</v>
      </c>
      <c r="AV418" s="12" t="s">
        <v>88</v>
      </c>
      <c r="AW418" s="12" t="s">
        <v>36</v>
      </c>
      <c r="AX418" s="12" t="s">
        <v>75</v>
      </c>
      <c r="AY418" s="148" t="s">
        <v>150</v>
      </c>
    </row>
    <row r="419" spans="2:65" s="12" customFormat="1" ht="11.25" x14ac:dyDescent="0.2">
      <c r="B419" s="146"/>
      <c r="D419" s="147" t="s">
        <v>162</v>
      </c>
      <c r="E419" s="148" t="s">
        <v>19</v>
      </c>
      <c r="F419" s="149" t="s">
        <v>587</v>
      </c>
      <c r="H419" s="150">
        <v>-1.643</v>
      </c>
      <c r="I419" s="151"/>
      <c r="L419" s="146"/>
      <c r="M419" s="152"/>
      <c r="U419" s="331"/>
      <c r="V419" s="1" t="str">
        <f t="shared" si="4"/>
        <v/>
      </c>
      <c r="AT419" s="148" t="s">
        <v>162</v>
      </c>
      <c r="AU419" s="148" t="s">
        <v>88</v>
      </c>
      <c r="AV419" s="12" t="s">
        <v>88</v>
      </c>
      <c r="AW419" s="12" t="s">
        <v>36</v>
      </c>
      <c r="AX419" s="12" t="s">
        <v>75</v>
      </c>
      <c r="AY419" s="148" t="s">
        <v>150</v>
      </c>
    </row>
    <row r="420" spans="2:65" s="12" customFormat="1" ht="11.25" x14ac:dyDescent="0.2">
      <c r="B420" s="146"/>
      <c r="D420" s="147" t="s">
        <v>162</v>
      </c>
      <c r="E420" s="148" t="s">
        <v>19</v>
      </c>
      <c r="F420" s="149" t="s">
        <v>588</v>
      </c>
      <c r="H420" s="150">
        <v>-3.3109999999999999</v>
      </c>
      <c r="I420" s="151"/>
      <c r="L420" s="146"/>
      <c r="M420" s="152"/>
      <c r="U420" s="331"/>
      <c r="V420" s="1" t="str">
        <f t="shared" si="4"/>
        <v/>
      </c>
      <c r="AT420" s="148" t="s">
        <v>162</v>
      </c>
      <c r="AU420" s="148" t="s">
        <v>88</v>
      </c>
      <c r="AV420" s="12" t="s">
        <v>88</v>
      </c>
      <c r="AW420" s="12" t="s">
        <v>36</v>
      </c>
      <c r="AX420" s="12" t="s">
        <v>75</v>
      </c>
      <c r="AY420" s="148" t="s">
        <v>150</v>
      </c>
    </row>
    <row r="421" spans="2:65" s="13" customFormat="1" ht="11.25" x14ac:dyDescent="0.2">
      <c r="B421" s="153"/>
      <c r="D421" s="147" t="s">
        <v>162</v>
      </c>
      <c r="E421" s="154" t="s">
        <v>19</v>
      </c>
      <c r="F421" s="155" t="s">
        <v>167</v>
      </c>
      <c r="H421" s="156">
        <v>3.5209999999999999</v>
      </c>
      <c r="I421" s="157"/>
      <c r="L421" s="153"/>
      <c r="M421" s="158"/>
      <c r="U421" s="332"/>
      <c r="V421" s="1" t="str">
        <f t="shared" si="4"/>
        <v/>
      </c>
      <c r="AT421" s="154" t="s">
        <v>162</v>
      </c>
      <c r="AU421" s="154" t="s">
        <v>88</v>
      </c>
      <c r="AV421" s="13" t="s">
        <v>158</v>
      </c>
      <c r="AW421" s="13" t="s">
        <v>36</v>
      </c>
      <c r="AX421" s="13" t="s">
        <v>82</v>
      </c>
      <c r="AY421" s="154" t="s">
        <v>150</v>
      </c>
    </row>
    <row r="422" spans="2:65" s="11" customFormat="1" ht="22.9" customHeight="1" x14ac:dyDescent="0.2">
      <c r="B422" s="117"/>
      <c r="D422" s="118" t="s">
        <v>74</v>
      </c>
      <c r="E422" s="127" t="s">
        <v>589</v>
      </c>
      <c r="F422" s="127" t="s">
        <v>590</v>
      </c>
      <c r="I422" s="120"/>
      <c r="J422" s="128">
        <f>BK422</f>
        <v>0</v>
      </c>
      <c r="L422" s="117"/>
      <c r="M422" s="122"/>
      <c r="P422" s="123">
        <f>SUM(P423:P424)</f>
        <v>0</v>
      </c>
      <c r="R422" s="123">
        <f>SUM(R423:R424)</f>
        <v>0</v>
      </c>
      <c r="T422" s="123">
        <f>SUM(T423:T424)</f>
        <v>0</v>
      </c>
      <c r="U422" s="328"/>
      <c r="V422" s="1" t="str">
        <f t="shared" si="4"/>
        <v/>
      </c>
      <c r="AR422" s="118" t="s">
        <v>82</v>
      </c>
      <c r="AT422" s="125" t="s">
        <v>74</v>
      </c>
      <c r="AU422" s="125" t="s">
        <v>82</v>
      </c>
      <c r="AY422" s="118" t="s">
        <v>150</v>
      </c>
      <c r="BK422" s="126">
        <f>SUM(BK423:BK424)</f>
        <v>0</v>
      </c>
    </row>
    <row r="423" spans="2:65" s="1" customFormat="1" ht="33" customHeight="1" x14ac:dyDescent="0.2">
      <c r="B423" s="33"/>
      <c r="C423" s="129" t="s">
        <v>591</v>
      </c>
      <c r="D423" s="129" t="s">
        <v>153</v>
      </c>
      <c r="E423" s="130" t="s">
        <v>592</v>
      </c>
      <c r="F423" s="131" t="s">
        <v>593</v>
      </c>
      <c r="G423" s="132" t="s">
        <v>540</v>
      </c>
      <c r="H423" s="133">
        <v>10.404999999999999</v>
      </c>
      <c r="I423" s="134"/>
      <c r="J423" s="135">
        <f>ROUND(I423*H423,2)</f>
        <v>0</v>
      </c>
      <c r="K423" s="131" t="s">
        <v>157</v>
      </c>
      <c r="L423" s="33"/>
      <c r="M423" s="136" t="s">
        <v>19</v>
      </c>
      <c r="N423" s="137" t="s">
        <v>47</v>
      </c>
      <c r="P423" s="138">
        <f>O423*H423</f>
        <v>0</v>
      </c>
      <c r="Q423" s="138">
        <v>0</v>
      </c>
      <c r="R423" s="138">
        <f>Q423*H423</f>
        <v>0</v>
      </c>
      <c r="S423" s="138">
        <v>0</v>
      </c>
      <c r="T423" s="138">
        <f>S423*H423</f>
        <v>0</v>
      </c>
      <c r="U423" s="329" t="s">
        <v>19</v>
      </c>
      <c r="V423" s="1" t="str">
        <f t="shared" si="4"/>
        <v/>
      </c>
      <c r="AR423" s="140" t="s">
        <v>158</v>
      </c>
      <c r="AT423" s="140" t="s">
        <v>153</v>
      </c>
      <c r="AU423" s="140" t="s">
        <v>88</v>
      </c>
      <c r="AY423" s="18" t="s">
        <v>150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8" t="s">
        <v>88</v>
      </c>
      <c r="BK423" s="141">
        <f>ROUND(I423*H423,2)</f>
        <v>0</v>
      </c>
      <c r="BL423" s="18" t="s">
        <v>158</v>
      </c>
      <c r="BM423" s="140" t="s">
        <v>594</v>
      </c>
    </row>
    <row r="424" spans="2:65" s="1" customFormat="1" ht="11.25" x14ac:dyDescent="0.2">
      <c r="B424" s="33"/>
      <c r="D424" s="142" t="s">
        <v>160</v>
      </c>
      <c r="F424" s="143" t="s">
        <v>595</v>
      </c>
      <c r="I424" s="144"/>
      <c r="L424" s="33"/>
      <c r="M424" s="145"/>
      <c r="U424" s="330"/>
      <c r="V424" s="1" t="str">
        <f t="shared" si="4"/>
        <v/>
      </c>
      <c r="AT424" s="18" t="s">
        <v>160</v>
      </c>
      <c r="AU424" s="18" t="s">
        <v>88</v>
      </c>
    </row>
    <row r="425" spans="2:65" s="11" customFormat="1" ht="25.9" customHeight="1" x14ac:dyDescent="0.2">
      <c r="B425" s="117"/>
      <c r="D425" s="118" t="s">
        <v>74</v>
      </c>
      <c r="E425" s="119" t="s">
        <v>596</v>
      </c>
      <c r="F425" s="119" t="s">
        <v>597</v>
      </c>
      <c r="I425" s="120"/>
      <c r="J425" s="121">
        <f>BK425</f>
        <v>0</v>
      </c>
      <c r="L425" s="117"/>
      <c r="M425" s="122"/>
      <c r="P425" s="123">
        <f>P426+P428+P431+P437+P456+P480+P520+P581+P598+P653+P693+P756</f>
        <v>0</v>
      </c>
      <c r="R425" s="123">
        <f>R426+R428+R431+R437+R456+R480+R520+R581+R598+R653+R693+R756</f>
        <v>5.9054500500000007</v>
      </c>
      <c r="T425" s="123">
        <f>T426+T428+T431+T437+T456+T480+T520+T581+T598+T653+T693+T756</f>
        <v>4.80876839</v>
      </c>
      <c r="U425" s="328"/>
      <c r="V425" s="1" t="str">
        <f t="shared" ref="V425:V488" si="5">IF(U425="investice",J425,"")</f>
        <v/>
      </c>
      <c r="AR425" s="118" t="s">
        <v>88</v>
      </c>
      <c r="AT425" s="125" t="s">
        <v>74</v>
      </c>
      <c r="AU425" s="125" t="s">
        <v>75</v>
      </c>
      <c r="AY425" s="118" t="s">
        <v>150</v>
      </c>
      <c r="BK425" s="126">
        <f>BK426+BK428+BK431+BK437+BK456+BK480+BK520+BK581+BK598+BK653+BK693+BK756</f>
        <v>0</v>
      </c>
    </row>
    <row r="426" spans="2:65" s="11" customFormat="1" ht="22.9" customHeight="1" x14ac:dyDescent="0.2">
      <c r="B426" s="117"/>
      <c r="D426" s="118" t="s">
        <v>74</v>
      </c>
      <c r="E426" s="127" t="s">
        <v>598</v>
      </c>
      <c r="F426" s="127" t="s">
        <v>599</v>
      </c>
      <c r="I426" s="120"/>
      <c r="J426" s="128">
        <f>BK426</f>
        <v>0</v>
      </c>
      <c r="L426" s="117"/>
      <c r="M426" s="122"/>
      <c r="P426" s="123">
        <f>P427</f>
        <v>0</v>
      </c>
      <c r="R426" s="123">
        <f>R427</f>
        <v>0</v>
      </c>
      <c r="T426" s="123">
        <f>T427</f>
        <v>5.94E-3</v>
      </c>
      <c r="U426" s="328"/>
      <c r="V426" s="1" t="str">
        <f t="shared" si="5"/>
        <v/>
      </c>
      <c r="AR426" s="118" t="s">
        <v>88</v>
      </c>
      <c r="AT426" s="125" t="s">
        <v>74</v>
      </c>
      <c r="AU426" s="125" t="s">
        <v>82</v>
      </c>
      <c r="AY426" s="118" t="s">
        <v>150</v>
      </c>
      <c r="BK426" s="126">
        <f>BK427</f>
        <v>0</v>
      </c>
    </row>
    <row r="427" spans="2:65" s="1" customFormat="1" ht="16.5" customHeight="1" x14ac:dyDescent="0.2">
      <c r="B427" s="33"/>
      <c r="C427" s="129" t="s">
        <v>600</v>
      </c>
      <c r="D427" s="129" t="s">
        <v>153</v>
      </c>
      <c r="E427" s="130" t="s">
        <v>601</v>
      </c>
      <c r="F427" s="131" t="s">
        <v>602</v>
      </c>
      <c r="G427" s="132" t="s">
        <v>178</v>
      </c>
      <c r="H427" s="133">
        <v>3</v>
      </c>
      <c r="I427" s="134"/>
      <c r="J427" s="135">
        <f>ROUND(I427*H427,2)</f>
        <v>0</v>
      </c>
      <c r="K427" s="131" t="s">
        <v>19</v>
      </c>
      <c r="L427" s="33"/>
      <c r="M427" s="136" t="s">
        <v>19</v>
      </c>
      <c r="N427" s="137" t="s">
        <v>47</v>
      </c>
      <c r="P427" s="138">
        <f>O427*H427</f>
        <v>0</v>
      </c>
      <c r="Q427" s="138">
        <v>0</v>
      </c>
      <c r="R427" s="138">
        <f>Q427*H427</f>
        <v>0</v>
      </c>
      <c r="S427" s="138">
        <v>1.98E-3</v>
      </c>
      <c r="T427" s="138">
        <f>S427*H427</f>
        <v>5.94E-3</v>
      </c>
      <c r="U427" s="329" t="s">
        <v>19</v>
      </c>
      <c r="V427" s="1" t="str">
        <f t="shared" si="5"/>
        <v/>
      </c>
      <c r="AR427" s="140" t="s">
        <v>258</v>
      </c>
      <c r="AT427" s="140" t="s">
        <v>153</v>
      </c>
      <c r="AU427" s="140" t="s">
        <v>88</v>
      </c>
      <c r="AY427" s="18" t="s">
        <v>150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8" t="s">
        <v>88</v>
      </c>
      <c r="BK427" s="141">
        <f>ROUND(I427*H427,2)</f>
        <v>0</v>
      </c>
      <c r="BL427" s="18" t="s">
        <v>258</v>
      </c>
      <c r="BM427" s="140" t="s">
        <v>603</v>
      </c>
    </row>
    <row r="428" spans="2:65" s="11" customFormat="1" ht="22.9" customHeight="1" x14ac:dyDescent="0.2">
      <c r="B428" s="117"/>
      <c r="D428" s="118" t="s">
        <v>74</v>
      </c>
      <c r="E428" s="127" t="s">
        <v>604</v>
      </c>
      <c r="F428" s="127" t="s">
        <v>605</v>
      </c>
      <c r="I428" s="120"/>
      <c r="J428" s="128">
        <f>BK428</f>
        <v>0</v>
      </c>
      <c r="L428" s="117"/>
      <c r="M428" s="122"/>
      <c r="P428" s="123">
        <f>SUM(P429:P430)</f>
        <v>0</v>
      </c>
      <c r="R428" s="123">
        <f>SUM(R429:R430)</f>
        <v>0</v>
      </c>
      <c r="T428" s="123">
        <f>SUM(T429:T430)</f>
        <v>0.43074000000000001</v>
      </c>
      <c r="U428" s="328"/>
      <c r="V428" s="1" t="str">
        <f t="shared" si="5"/>
        <v/>
      </c>
      <c r="AR428" s="118" t="s">
        <v>88</v>
      </c>
      <c r="AT428" s="125" t="s">
        <v>74</v>
      </c>
      <c r="AU428" s="125" t="s">
        <v>82</v>
      </c>
      <c r="AY428" s="118" t="s">
        <v>150</v>
      </c>
      <c r="BK428" s="126">
        <f>SUM(BK429:BK430)</f>
        <v>0</v>
      </c>
    </row>
    <row r="429" spans="2:65" s="1" customFormat="1" ht="16.5" customHeight="1" x14ac:dyDescent="0.2">
      <c r="B429" s="33"/>
      <c r="C429" s="129" t="s">
        <v>606</v>
      </c>
      <c r="D429" s="129" t="s">
        <v>153</v>
      </c>
      <c r="E429" s="130" t="s">
        <v>607</v>
      </c>
      <c r="F429" s="131" t="s">
        <v>608</v>
      </c>
      <c r="G429" s="132" t="s">
        <v>178</v>
      </c>
      <c r="H429" s="133">
        <v>4</v>
      </c>
      <c r="I429" s="134"/>
      <c r="J429" s="135">
        <f>ROUND(I429*H429,2)</f>
        <v>0</v>
      </c>
      <c r="K429" s="131" t="s">
        <v>19</v>
      </c>
      <c r="L429" s="33"/>
      <c r="M429" s="136" t="s">
        <v>19</v>
      </c>
      <c r="N429" s="137" t="s">
        <v>47</v>
      </c>
      <c r="P429" s="138">
        <f>O429*H429</f>
        <v>0</v>
      </c>
      <c r="Q429" s="138">
        <v>0</v>
      </c>
      <c r="R429" s="138">
        <f>Q429*H429</f>
        <v>0</v>
      </c>
      <c r="S429" s="138">
        <v>4.786E-2</v>
      </c>
      <c r="T429" s="138">
        <f>S429*H429</f>
        <v>0.19144</v>
      </c>
      <c r="U429" s="329" t="s">
        <v>19</v>
      </c>
      <c r="V429" s="1" t="str">
        <f t="shared" si="5"/>
        <v/>
      </c>
      <c r="AR429" s="140" t="s">
        <v>258</v>
      </c>
      <c r="AT429" s="140" t="s">
        <v>153</v>
      </c>
      <c r="AU429" s="140" t="s">
        <v>88</v>
      </c>
      <c r="AY429" s="18" t="s">
        <v>150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8" t="s">
        <v>88</v>
      </c>
      <c r="BK429" s="141">
        <f>ROUND(I429*H429,2)</f>
        <v>0</v>
      </c>
      <c r="BL429" s="18" t="s">
        <v>258</v>
      </c>
      <c r="BM429" s="140" t="s">
        <v>609</v>
      </c>
    </row>
    <row r="430" spans="2:65" s="1" customFormat="1" ht="16.5" customHeight="1" x14ac:dyDescent="0.2">
      <c r="B430" s="33"/>
      <c r="C430" s="129" t="s">
        <v>610</v>
      </c>
      <c r="D430" s="129" t="s">
        <v>153</v>
      </c>
      <c r="E430" s="130" t="s">
        <v>611</v>
      </c>
      <c r="F430" s="131" t="s">
        <v>612</v>
      </c>
      <c r="G430" s="132" t="s">
        <v>178</v>
      </c>
      <c r="H430" s="133">
        <v>5</v>
      </c>
      <c r="I430" s="134"/>
      <c r="J430" s="135">
        <f>ROUND(I430*H430,2)</f>
        <v>0</v>
      </c>
      <c r="K430" s="131" t="s">
        <v>19</v>
      </c>
      <c r="L430" s="33"/>
      <c r="M430" s="136" t="s">
        <v>19</v>
      </c>
      <c r="N430" s="137" t="s">
        <v>47</v>
      </c>
      <c r="P430" s="138">
        <f>O430*H430</f>
        <v>0</v>
      </c>
      <c r="Q430" s="138">
        <v>0</v>
      </c>
      <c r="R430" s="138">
        <f>Q430*H430</f>
        <v>0</v>
      </c>
      <c r="S430" s="138">
        <v>4.786E-2</v>
      </c>
      <c r="T430" s="138">
        <f>S430*H430</f>
        <v>0.23930000000000001</v>
      </c>
      <c r="U430" s="329" t="s">
        <v>19</v>
      </c>
      <c r="V430" s="1" t="str">
        <f t="shared" si="5"/>
        <v/>
      </c>
      <c r="AR430" s="140" t="s">
        <v>258</v>
      </c>
      <c r="AT430" s="140" t="s">
        <v>153</v>
      </c>
      <c r="AU430" s="140" t="s">
        <v>88</v>
      </c>
      <c r="AY430" s="18" t="s">
        <v>150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8" t="s">
        <v>88</v>
      </c>
      <c r="BK430" s="141">
        <f>ROUND(I430*H430,2)</f>
        <v>0</v>
      </c>
      <c r="BL430" s="18" t="s">
        <v>258</v>
      </c>
      <c r="BM430" s="140" t="s">
        <v>613</v>
      </c>
    </row>
    <row r="431" spans="2:65" s="11" customFormat="1" ht="22.9" customHeight="1" x14ac:dyDescent="0.2">
      <c r="B431" s="117"/>
      <c r="D431" s="118" t="s">
        <v>74</v>
      </c>
      <c r="E431" s="127" t="s">
        <v>614</v>
      </c>
      <c r="F431" s="127" t="s">
        <v>615</v>
      </c>
      <c r="I431" s="120"/>
      <c r="J431" s="128">
        <f>BK431</f>
        <v>0</v>
      </c>
      <c r="L431" s="117"/>
      <c r="M431" s="122"/>
      <c r="P431" s="123">
        <f>SUM(P432:P436)</f>
        <v>0</v>
      </c>
      <c r="R431" s="123">
        <f>SUM(R432:R436)</f>
        <v>1.8700000000000001E-3</v>
      </c>
      <c r="T431" s="123">
        <f>SUM(T432:T436)</f>
        <v>0.1913</v>
      </c>
      <c r="U431" s="328"/>
      <c r="V431" s="1" t="str">
        <f t="shared" si="5"/>
        <v/>
      </c>
      <c r="AR431" s="118" t="s">
        <v>88</v>
      </c>
      <c r="AT431" s="125" t="s">
        <v>74</v>
      </c>
      <c r="AU431" s="125" t="s">
        <v>82</v>
      </c>
      <c r="AY431" s="118" t="s">
        <v>150</v>
      </c>
      <c r="BK431" s="126">
        <f>SUM(BK432:BK436)</f>
        <v>0</v>
      </c>
    </row>
    <row r="432" spans="2:65" s="1" customFormat="1" ht="16.5" customHeight="1" x14ac:dyDescent="0.2">
      <c r="B432" s="33"/>
      <c r="C432" s="129" t="s">
        <v>616</v>
      </c>
      <c r="D432" s="129" t="s">
        <v>153</v>
      </c>
      <c r="E432" s="130" t="s">
        <v>617</v>
      </c>
      <c r="F432" s="131" t="s">
        <v>618</v>
      </c>
      <c r="G432" s="132" t="s">
        <v>345</v>
      </c>
      <c r="H432" s="133">
        <v>2</v>
      </c>
      <c r="I432" s="134"/>
      <c r="J432" s="135">
        <f>ROUND(I432*H432,2)</f>
        <v>0</v>
      </c>
      <c r="K432" s="131" t="s">
        <v>19</v>
      </c>
      <c r="L432" s="33"/>
      <c r="M432" s="136" t="s">
        <v>19</v>
      </c>
      <c r="N432" s="137" t="s">
        <v>47</v>
      </c>
      <c r="P432" s="138">
        <f>O432*H432</f>
        <v>0</v>
      </c>
      <c r="Q432" s="138">
        <v>0</v>
      </c>
      <c r="R432" s="138">
        <f>Q432*H432</f>
        <v>0</v>
      </c>
      <c r="S432" s="138">
        <v>4.3499999999999997E-2</v>
      </c>
      <c r="T432" s="138">
        <f>S432*H432</f>
        <v>8.6999999999999994E-2</v>
      </c>
      <c r="U432" s="329" t="s">
        <v>19</v>
      </c>
      <c r="V432" s="1" t="str">
        <f t="shared" si="5"/>
        <v/>
      </c>
      <c r="AR432" s="140" t="s">
        <v>258</v>
      </c>
      <c r="AT432" s="140" t="s">
        <v>153</v>
      </c>
      <c r="AU432" s="140" t="s">
        <v>88</v>
      </c>
      <c r="AY432" s="18" t="s">
        <v>150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8" t="s">
        <v>88</v>
      </c>
      <c r="BK432" s="141">
        <f>ROUND(I432*H432,2)</f>
        <v>0</v>
      </c>
      <c r="BL432" s="18" t="s">
        <v>258</v>
      </c>
      <c r="BM432" s="140" t="s">
        <v>619</v>
      </c>
    </row>
    <row r="433" spans="2:65" s="1" customFormat="1" ht="16.5" customHeight="1" x14ac:dyDescent="0.2">
      <c r="B433" s="33"/>
      <c r="C433" s="129" t="s">
        <v>620</v>
      </c>
      <c r="D433" s="129" t="s">
        <v>153</v>
      </c>
      <c r="E433" s="130" t="s">
        <v>621</v>
      </c>
      <c r="F433" s="131" t="s">
        <v>622</v>
      </c>
      <c r="G433" s="132" t="s">
        <v>345</v>
      </c>
      <c r="H433" s="133">
        <v>1</v>
      </c>
      <c r="I433" s="134"/>
      <c r="J433" s="135">
        <f>ROUND(I433*H433,2)</f>
        <v>0</v>
      </c>
      <c r="K433" s="131" t="s">
        <v>157</v>
      </c>
      <c r="L433" s="33"/>
      <c r="M433" s="136" t="s">
        <v>19</v>
      </c>
      <c r="N433" s="137" t="s">
        <v>47</v>
      </c>
      <c r="P433" s="138">
        <f>O433*H433</f>
        <v>0</v>
      </c>
      <c r="Q433" s="138">
        <v>0</v>
      </c>
      <c r="R433" s="138">
        <f>Q433*H433</f>
        <v>0</v>
      </c>
      <c r="S433" s="138">
        <v>1.4E-2</v>
      </c>
      <c r="T433" s="138">
        <f>S433*H433</f>
        <v>1.4E-2</v>
      </c>
      <c r="U433" s="329" t="s">
        <v>19</v>
      </c>
      <c r="V433" s="1" t="str">
        <f t="shared" si="5"/>
        <v/>
      </c>
      <c r="AR433" s="140" t="s">
        <v>258</v>
      </c>
      <c r="AT433" s="140" t="s">
        <v>153</v>
      </c>
      <c r="AU433" s="140" t="s">
        <v>88</v>
      </c>
      <c r="AY433" s="18" t="s">
        <v>150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8" t="s">
        <v>88</v>
      </c>
      <c r="BK433" s="141">
        <f>ROUND(I433*H433,2)</f>
        <v>0</v>
      </c>
      <c r="BL433" s="18" t="s">
        <v>258</v>
      </c>
      <c r="BM433" s="140" t="s">
        <v>623</v>
      </c>
    </row>
    <row r="434" spans="2:65" s="1" customFormat="1" ht="11.25" x14ac:dyDescent="0.2">
      <c r="B434" s="33"/>
      <c r="D434" s="142" t="s">
        <v>160</v>
      </c>
      <c r="F434" s="143" t="s">
        <v>624</v>
      </c>
      <c r="I434" s="144"/>
      <c r="L434" s="33"/>
      <c r="M434" s="145"/>
      <c r="U434" s="330"/>
      <c r="V434" s="1" t="str">
        <f t="shared" si="5"/>
        <v/>
      </c>
      <c r="AT434" s="18" t="s">
        <v>160</v>
      </c>
      <c r="AU434" s="18" t="s">
        <v>88</v>
      </c>
    </row>
    <row r="435" spans="2:65" s="1" customFormat="1" ht="16.5" customHeight="1" x14ac:dyDescent="0.2">
      <c r="B435" s="33"/>
      <c r="C435" s="129" t="s">
        <v>625</v>
      </c>
      <c r="D435" s="129" t="s">
        <v>153</v>
      </c>
      <c r="E435" s="130" t="s">
        <v>626</v>
      </c>
      <c r="F435" s="131" t="s">
        <v>627</v>
      </c>
      <c r="G435" s="132" t="s">
        <v>178</v>
      </c>
      <c r="H435" s="133">
        <v>25</v>
      </c>
      <c r="I435" s="134"/>
      <c r="J435" s="135">
        <f>ROUND(I435*H435,2)</f>
        <v>0</v>
      </c>
      <c r="K435" s="131" t="s">
        <v>19</v>
      </c>
      <c r="L435" s="33"/>
      <c r="M435" s="136" t="s">
        <v>19</v>
      </c>
      <c r="N435" s="137" t="s">
        <v>47</v>
      </c>
      <c r="P435" s="138">
        <f>O435*H435</f>
        <v>0</v>
      </c>
      <c r="Q435" s="138">
        <v>0</v>
      </c>
      <c r="R435" s="138">
        <f>Q435*H435</f>
        <v>0</v>
      </c>
      <c r="S435" s="138">
        <v>2.15E-3</v>
      </c>
      <c r="T435" s="138">
        <f>S435*H435</f>
        <v>5.3749999999999999E-2</v>
      </c>
      <c r="U435" s="329" t="s">
        <v>19</v>
      </c>
      <c r="V435" s="1" t="str">
        <f t="shared" si="5"/>
        <v/>
      </c>
      <c r="AR435" s="140" t="s">
        <v>258</v>
      </c>
      <c r="AT435" s="140" t="s">
        <v>153</v>
      </c>
      <c r="AU435" s="140" t="s">
        <v>88</v>
      </c>
      <c r="AY435" s="18" t="s">
        <v>150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8" t="s">
        <v>88</v>
      </c>
      <c r="BK435" s="141">
        <f>ROUND(I435*H435,2)</f>
        <v>0</v>
      </c>
      <c r="BL435" s="18" t="s">
        <v>258</v>
      </c>
      <c r="BM435" s="140" t="s">
        <v>628</v>
      </c>
    </row>
    <row r="436" spans="2:65" s="1" customFormat="1" ht="16.5" customHeight="1" x14ac:dyDescent="0.2">
      <c r="B436" s="33"/>
      <c r="C436" s="129" t="s">
        <v>629</v>
      </c>
      <c r="D436" s="129" t="s">
        <v>153</v>
      </c>
      <c r="E436" s="130" t="s">
        <v>630</v>
      </c>
      <c r="F436" s="131" t="s">
        <v>631</v>
      </c>
      <c r="G436" s="132" t="s">
        <v>178</v>
      </c>
      <c r="H436" s="133">
        <v>17</v>
      </c>
      <c r="I436" s="134"/>
      <c r="J436" s="135">
        <f>ROUND(I436*H436,2)</f>
        <v>0</v>
      </c>
      <c r="K436" s="131" t="s">
        <v>19</v>
      </c>
      <c r="L436" s="33"/>
      <c r="M436" s="136" t="s">
        <v>19</v>
      </c>
      <c r="N436" s="137" t="s">
        <v>47</v>
      </c>
      <c r="P436" s="138">
        <f>O436*H436</f>
        <v>0</v>
      </c>
      <c r="Q436" s="138">
        <v>1.1E-4</v>
      </c>
      <c r="R436" s="138">
        <f>Q436*H436</f>
        <v>1.8700000000000001E-3</v>
      </c>
      <c r="S436" s="138">
        <v>2.15E-3</v>
      </c>
      <c r="T436" s="138">
        <f>S436*H436</f>
        <v>3.6549999999999999E-2</v>
      </c>
      <c r="U436" s="329" t="s">
        <v>19</v>
      </c>
      <c r="V436" s="1" t="str">
        <f t="shared" si="5"/>
        <v/>
      </c>
      <c r="AR436" s="140" t="s">
        <v>258</v>
      </c>
      <c r="AT436" s="140" t="s">
        <v>153</v>
      </c>
      <c r="AU436" s="140" t="s">
        <v>88</v>
      </c>
      <c r="AY436" s="18" t="s">
        <v>150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8" t="s">
        <v>88</v>
      </c>
      <c r="BK436" s="141">
        <f>ROUND(I436*H436,2)</f>
        <v>0</v>
      </c>
      <c r="BL436" s="18" t="s">
        <v>258</v>
      </c>
      <c r="BM436" s="140" t="s">
        <v>632</v>
      </c>
    </row>
    <row r="437" spans="2:65" s="11" customFormat="1" ht="22.9" customHeight="1" x14ac:dyDescent="0.2">
      <c r="B437" s="117"/>
      <c r="D437" s="118" t="s">
        <v>74</v>
      </c>
      <c r="E437" s="127" t="s">
        <v>633</v>
      </c>
      <c r="F437" s="127" t="s">
        <v>634</v>
      </c>
      <c r="I437" s="120"/>
      <c r="J437" s="128">
        <f>BK437</f>
        <v>0</v>
      </c>
      <c r="L437" s="117"/>
      <c r="M437" s="122"/>
      <c r="P437" s="123">
        <f>SUM(P438:P455)</f>
        <v>0</v>
      </c>
      <c r="R437" s="123">
        <f>SUM(R438:R455)</f>
        <v>0</v>
      </c>
      <c r="T437" s="123">
        <f>SUM(T438:T455)</f>
        <v>0.14077000000000001</v>
      </c>
      <c r="U437" s="328"/>
      <c r="V437" s="1" t="str">
        <f t="shared" si="5"/>
        <v/>
      </c>
      <c r="AR437" s="118" t="s">
        <v>88</v>
      </c>
      <c r="AT437" s="125" t="s">
        <v>74</v>
      </c>
      <c r="AU437" s="125" t="s">
        <v>82</v>
      </c>
      <c r="AY437" s="118" t="s">
        <v>150</v>
      </c>
      <c r="BK437" s="126">
        <f>SUM(BK438:BK455)</f>
        <v>0</v>
      </c>
    </row>
    <row r="438" spans="2:65" s="1" customFormat="1" ht="16.5" customHeight="1" x14ac:dyDescent="0.2">
      <c r="B438" s="33"/>
      <c r="C438" s="129" t="s">
        <v>635</v>
      </c>
      <c r="D438" s="129" t="s">
        <v>153</v>
      </c>
      <c r="E438" s="130" t="s">
        <v>636</v>
      </c>
      <c r="F438" s="131" t="s">
        <v>637</v>
      </c>
      <c r="G438" s="132" t="s">
        <v>345</v>
      </c>
      <c r="H438" s="133">
        <v>1</v>
      </c>
      <c r="I438" s="134"/>
      <c r="J438" s="135">
        <f>ROUND(I438*H438,2)</f>
        <v>0</v>
      </c>
      <c r="K438" s="131" t="s">
        <v>157</v>
      </c>
      <c r="L438" s="33"/>
      <c r="M438" s="136" t="s">
        <v>19</v>
      </c>
      <c r="N438" s="137" t="s">
        <v>47</v>
      </c>
      <c r="P438" s="138">
        <f>O438*H438</f>
        <v>0</v>
      </c>
      <c r="Q438" s="138">
        <v>0</v>
      </c>
      <c r="R438" s="138">
        <f>Q438*H438</f>
        <v>0</v>
      </c>
      <c r="S438" s="138">
        <v>1.933E-2</v>
      </c>
      <c r="T438" s="138">
        <f>S438*H438</f>
        <v>1.933E-2</v>
      </c>
      <c r="U438" s="329" t="s">
        <v>19</v>
      </c>
      <c r="V438" s="1" t="str">
        <f t="shared" si="5"/>
        <v/>
      </c>
      <c r="AR438" s="140" t="s">
        <v>258</v>
      </c>
      <c r="AT438" s="140" t="s">
        <v>153</v>
      </c>
      <c r="AU438" s="140" t="s">
        <v>88</v>
      </c>
      <c r="AY438" s="18" t="s">
        <v>150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8" t="s">
        <v>88</v>
      </c>
      <c r="BK438" s="141">
        <f>ROUND(I438*H438,2)</f>
        <v>0</v>
      </c>
      <c r="BL438" s="18" t="s">
        <v>258</v>
      </c>
      <c r="BM438" s="140" t="s">
        <v>638</v>
      </c>
    </row>
    <row r="439" spans="2:65" s="1" customFormat="1" ht="11.25" x14ac:dyDescent="0.2">
      <c r="B439" s="33"/>
      <c r="D439" s="142" t="s">
        <v>160</v>
      </c>
      <c r="F439" s="143" t="s">
        <v>639</v>
      </c>
      <c r="I439" s="144"/>
      <c r="L439" s="33"/>
      <c r="M439" s="145"/>
      <c r="U439" s="330"/>
      <c r="V439" s="1" t="str">
        <f t="shared" si="5"/>
        <v/>
      </c>
      <c r="AT439" s="18" t="s">
        <v>160</v>
      </c>
      <c r="AU439" s="18" t="s">
        <v>88</v>
      </c>
    </row>
    <row r="440" spans="2:65" s="1" customFormat="1" ht="16.5" customHeight="1" x14ac:dyDescent="0.2">
      <c r="B440" s="33"/>
      <c r="C440" s="129" t="s">
        <v>640</v>
      </c>
      <c r="D440" s="129" t="s">
        <v>153</v>
      </c>
      <c r="E440" s="130" t="s">
        <v>641</v>
      </c>
      <c r="F440" s="131" t="s">
        <v>642</v>
      </c>
      <c r="G440" s="132" t="s">
        <v>345</v>
      </c>
      <c r="H440" s="133">
        <v>1</v>
      </c>
      <c r="I440" s="134"/>
      <c r="J440" s="135">
        <f>ROUND(I440*H440,2)</f>
        <v>0</v>
      </c>
      <c r="K440" s="131" t="s">
        <v>157</v>
      </c>
      <c r="L440" s="33"/>
      <c r="M440" s="136" t="s">
        <v>19</v>
      </c>
      <c r="N440" s="137" t="s">
        <v>47</v>
      </c>
      <c r="P440" s="138">
        <f>O440*H440</f>
        <v>0</v>
      </c>
      <c r="Q440" s="138">
        <v>0</v>
      </c>
      <c r="R440" s="138">
        <f>Q440*H440</f>
        <v>0</v>
      </c>
      <c r="S440" s="138">
        <v>1.9460000000000002E-2</v>
      </c>
      <c r="T440" s="138">
        <f>S440*H440</f>
        <v>1.9460000000000002E-2</v>
      </c>
      <c r="U440" s="329" t="s">
        <v>19</v>
      </c>
      <c r="V440" s="1" t="str">
        <f t="shared" si="5"/>
        <v/>
      </c>
      <c r="AR440" s="140" t="s">
        <v>258</v>
      </c>
      <c r="AT440" s="140" t="s">
        <v>153</v>
      </c>
      <c r="AU440" s="140" t="s">
        <v>88</v>
      </c>
      <c r="AY440" s="18" t="s">
        <v>150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8" t="s">
        <v>88</v>
      </c>
      <c r="BK440" s="141">
        <f>ROUND(I440*H440,2)</f>
        <v>0</v>
      </c>
      <c r="BL440" s="18" t="s">
        <v>258</v>
      </c>
      <c r="BM440" s="140" t="s">
        <v>643</v>
      </c>
    </row>
    <row r="441" spans="2:65" s="1" customFormat="1" ht="11.25" x14ac:dyDescent="0.2">
      <c r="B441" s="33"/>
      <c r="D441" s="142" t="s">
        <v>160</v>
      </c>
      <c r="F441" s="143" t="s">
        <v>644</v>
      </c>
      <c r="I441" s="144"/>
      <c r="L441" s="33"/>
      <c r="M441" s="145"/>
      <c r="U441" s="330"/>
      <c r="V441" s="1" t="str">
        <f t="shared" si="5"/>
        <v/>
      </c>
      <c r="AT441" s="18" t="s">
        <v>160</v>
      </c>
      <c r="AU441" s="18" t="s">
        <v>88</v>
      </c>
    </row>
    <row r="442" spans="2:65" s="1" customFormat="1" ht="16.5" customHeight="1" x14ac:dyDescent="0.2">
      <c r="B442" s="33"/>
      <c r="C442" s="129" t="s">
        <v>645</v>
      </c>
      <c r="D442" s="129" t="s">
        <v>153</v>
      </c>
      <c r="E442" s="130" t="s">
        <v>646</v>
      </c>
      <c r="F442" s="131" t="s">
        <v>647</v>
      </c>
      <c r="G442" s="132" t="s">
        <v>345</v>
      </c>
      <c r="H442" s="133">
        <v>1</v>
      </c>
      <c r="I442" s="134"/>
      <c r="J442" s="135">
        <f>ROUND(I442*H442,2)</f>
        <v>0</v>
      </c>
      <c r="K442" s="131" t="s">
        <v>19</v>
      </c>
      <c r="L442" s="33"/>
      <c r="M442" s="136" t="s">
        <v>19</v>
      </c>
      <c r="N442" s="137" t="s">
        <v>47</v>
      </c>
      <c r="P442" s="138">
        <f>O442*H442</f>
        <v>0</v>
      </c>
      <c r="Q442" s="138">
        <v>0</v>
      </c>
      <c r="R442" s="138">
        <f>Q442*H442</f>
        <v>0</v>
      </c>
      <c r="S442" s="138">
        <v>2.2499999999999999E-2</v>
      </c>
      <c r="T442" s="138">
        <f>S442*H442</f>
        <v>2.2499999999999999E-2</v>
      </c>
      <c r="U442" s="329" t="s">
        <v>19</v>
      </c>
      <c r="V442" s="1" t="str">
        <f t="shared" si="5"/>
        <v/>
      </c>
      <c r="AR442" s="140" t="s">
        <v>258</v>
      </c>
      <c r="AT442" s="140" t="s">
        <v>153</v>
      </c>
      <c r="AU442" s="140" t="s">
        <v>88</v>
      </c>
      <c r="AY442" s="18" t="s">
        <v>150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8" t="s">
        <v>88</v>
      </c>
      <c r="BK442" s="141">
        <f>ROUND(I442*H442,2)</f>
        <v>0</v>
      </c>
      <c r="BL442" s="18" t="s">
        <v>258</v>
      </c>
      <c r="BM442" s="140" t="s">
        <v>648</v>
      </c>
    </row>
    <row r="443" spans="2:65" s="1" customFormat="1" ht="16.5" customHeight="1" x14ac:dyDescent="0.2">
      <c r="B443" s="33"/>
      <c r="C443" s="129" t="s">
        <v>649</v>
      </c>
      <c r="D443" s="129" t="s">
        <v>153</v>
      </c>
      <c r="E443" s="130" t="s">
        <v>650</v>
      </c>
      <c r="F443" s="131" t="s">
        <v>651</v>
      </c>
      <c r="G443" s="132" t="s">
        <v>345</v>
      </c>
      <c r="H443" s="133">
        <v>1</v>
      </c>
      <c r="I443" s="134"/>
      <c r="J443" s="135">
        <f>ROUND(I443*H443,2)</f>
        <v>0</v>
      </c>
      <c r="K443" s="131" t="s">
        <v>157</v>
      </c>
      <c r="L443" s="33"/>
      <c r="M443" s="136" t="s">
        <v>19</v>
      </c>
      <c r="N443" s="137" t="s">
        <v>47</v>
      </c>
      <c r="P443" s="138">
        <f>O443*H443</f>
        <v>0</v>
      </c>
      <c r="Q443" s="138">
        <v>0</v>
      </c>
      <c r="R443" s="138">
        <f>Q443*H443</f>
        <v>0</v>
      </c>
      <c r="S443" s="138">
        <v>9.1999999999999998E-3</v>
      </c>
      <c r="T443" s="138">
        <f>S443*H443</f>
        <v>9.1999999999999998E-3</v>
      </c>
      <c r="U443" s="329" t="s">
        <v>19</v>
      </c>
      <c r="V443" s="1" t="str">
        <f t="shared" si="5"/>
        <v/>
      </c>
      <c r="AR443" s="140" t="s">
        <v>258</v>
      </c>
      <c r="AT443" s="140" t="s">
        <v>153</v>
      </c>
      <c r="AU443" s="140" t="s">
        <v>88</v>
      </c>
      <c r="AY443" s="18" t="s">
        <v>150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8" t="s">
        <v>88</v>
      </c>
      <c r="BK443" s="141">
        <f>ROUND(I443*H443,2)</f>
        <v>0</v>
      </c>
      <c r="BL443" s="18" t="s">
        <v>258</v>
      </c>
      <c r="BM443" s="140" t="s">
        <v>652</v>
      </c>
    </row>
    <row r="444" spans="2:65" s="1" customFormat="1" ht="11.25" x14ac:dyDescent="0.2">
      <c r="B444" s="33"/>
      <c r="D444" s="142" t="s">
        <v>160</v>
      </c>
      <c r="F444" s="143" t="s">
        <v>653</v>
      </c>
      <c r="I444" s="144"/>
      <c r="L444" s="33"/>
      <c r="M444" s="145"/>
      <c r="U444" s="330"/>
      <c r="V444" s="1" t="str">
        <f t="shared" si="5"/>
        <v/>
      </c>
      <c r="AT444" s="18" t="s">
        <v>160</v>
      </c>
      <c r="AU444" s="18" t="s">
        <v>88</v>
      </c>
    </row>
    <row r="445" spans="2:65" s="1" customFormat="1" ht="16.5" customHeight="1" x14ac:dyDescent="0.2">
      <c r="B445" s="33"/>
      <c r="C445" s="129" t="s">
        <v>654</v>
      </c>
      <c r="D445" s="129" t="s">
        <v>153</v>
      </c>
      <c r="E445" s="130" t="s">
        <v>655</v>
      </c>
      <c r="F445" s="131" t="s">
        <v>656</v>
      </c>
      <c r="G445" s="132" t="s">
        <v>345</v>
      </c>
      <c r="H445" s="133">
        <v>1</v>
      </c>
      <c r="I445" s="134"/>
      <c r="J445" s="135">
        <f>ROUND(I445*H445,2)</f>
        <v>0</v>
      </c>
      <c r="K445" s="131" t="s">
        <v>157</v>
      </c>
      <c r="L445" s="33"/>
      <c r="M445" s="136" t="s">
        <v>19</v>
      </c>
      <c r="N445" s="137" t="s">
        <v>47</v>
      </c>
      <c r="P445" s="138">
        <f>O445*H445</f>
        <v>0</v>
      </c>
      <c r="Q445" s="138">
        <v>0</v>
      </c>
      <c r="R445" s="138">
        <f>Q445*H445</f>
        <v>0</v>
      </c>
      <c r="S445" s="138">
        <v>6.7000000000000004E-2</v>
      </c>
      <c r="T445" s="138">
        <f>S445*H445</f>
        <v>6.7000000000000004E-2</v>
      </c>
      <c r="U445" s="329" t="s">
        <v>19</v>
      </c>
      <c r="V445" s="1" t="str">
        <f t="shared" si="5"/>
        <v/>
      </c>
      <c r="AR445" s="140" t="s">
        <v>258</v>
      </c>
      <c r="AT445" s="140" t="s">
        <v>153</v>
      </c>
      <c r="AU445" s="140" t="s">
        <v>88</v>
      </c>
      <c r="AY445" s="18" t="s">
        <v>150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8" t="s">
        <v>88</v>
      </c>
      <c r="BK445" s="141">
        <f>ROUND(I445*H445,2)</f>
        <v>0</v>
      </c>
      <c r="BL445" s="18" t="s">
        <v>258</v>
      </c>
      <c r="BM445" s="140" t="s">
        <v>657</v>
      </c>
    </row>
    <row r="446" spans="2:65" s="1" customFormat="1" ht="11.25" x14ac:dyDescent="0.2">
      <c r="B446" s="33"/>
      <c r="D446" s="142" t="s">
        <v>160</v>
      </c>
      <c r="F446" s="143" t="s">
        <v>658</v>
      </c>
      <c r="I446" s="144"/>
      <c r="L446" s="33"/>
      <c r="M446" s="145"/>
      <c r="U446" s="330"/>
      <c r="V446" s="1" t="str">
        <f t="shared" si="5"/>
        <v/>
      </c>
      <c r="AT446" s="18" t="s">
        <v>160</v>
      </c>
      <c r="AU446" s="18" t="s">
        <v>88</v>
      </c>
    </row>
    <row r="447" spans="2:65" s="1" customFormat="1" ht="16.5" customHeight="1" x14ac:dyDescent="0.2">
      <c r="B447" s="33"/>
      <c r="C447" s="129" t="s">
        <v>659</v>
      </c>
      <c r="D447" s="129" t="s">
        <v>153</v>
      </c>
      <c r="E447" s="130" t="s">
        <v>660</v>
      </c>
      <c r="F447" s="131" t="s">
        <v>661</v>
      </c>
      <c r="G447" s="132" t="s">
        <v>345</v>
      </c>
      <c r="H447" s="133">
        <v>1</v>
      </c>
      <c r="I447" s="134"/>
      <c r="J447" s="135">
        <f>ROUND(I447*H447,2)</f>
        <v>0</v>
      </c>
      <c r="K447" s="131" t="s">
        <v>157</v>
      </c>
      <c r="L447" s="33"/>
      <c r="M447" s="136" t="s">
        <v>19</v>
      </c>
      <c r="N447" s="137" t="s">
        <v>47</v>
      </c>
      <c r="P447" s="138">
        <f>O447*H447</f>
        <v>0</v>
      </c>
      <c r="Q447" s="138">
        <v>0</v>
      </c>
      <c r="R447" s="138">
        <f>Q447*H447</f>
        <v>0</v>
      </c>
      <c r="S447" s="138">
        <v>1.56E-3</v>
      </c>
      <c r="T447" s="138">
        <f>S447*H447</f>
        <v>1.56E-3</v>
      </c>
      <c r="U447" s="329" t="s">
        <v>19</v>
      </c>
      <c r="V447" s="1" t="str">
        <f t="shared" si="5"/>
        <v/>
      </c>
      <c r="AR447" s="140" t="s">
        <v>258</v>
      </c>
      <c r="AT447" s="140" t="s">
        <v>153</v>
      </c>
      <c r="AU447" s="140" t="s">
        <v>88</v>
      </c>
      <c r="AY447" s="18" t="s">
        <v>150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258</v>
      </c>
      <c r="BM447" s="140" t="s">
        <v>662</v>
      </c>
    </row>
    <row r="448" spans="2:65" s="1" customFormat="1" ht="11.25" x14ac:dyDescent="0.2">
      <c r="B448" s="33"/>
      <c r="D448" s="142" t="s">
        <v>160</v>
      </c>
      <c r="F448" s="143" t="s">
        <v>663</v>
      </c>
      <c r="I448" s="144"/>
      <c r="L448" s="33"/>
      <c r="M448" s="145"/>
      <c r="U448" s="330"/>
      <c r="V448" s="1" t="str">
        <f t="shared" si="5"/>
        <v/>
      </c>
      <c r="AT448" s="18" t="s">
        <v>160</v>
      </c>
      <c r="AU448" s="18" t="s">
        <v>88</v>
      </c>
    </row>
    <row r="449" spans="2:65" s="12" customFormat="1" ht="11.25" x14ac:dyDescent="0.2">
      <c r="B449" s="146"/>
      <c r="D449" s="147" t="s">
        <v>162</v>
      </c>
      <c r="E449" s="148" t="s">
        <v>19</v>
      </c>
      <c r="F449" s="149" t="s">
        <v>664</v>
      </c>
      <c r="H449" s="150">
        <v>1</v>
      </c>
      <c r="I449" s="151"/>
      <c r="L449" s="146"/>
      <c r="M449" s="152"/>
      <c r="U449" s="331"/>
      <c r="V449" s="1" t="str">
        <f t="shared" si="5"/>
        <v/>
      </c>
      <c r="AT449" s="148" t="s">
        <v>162</v>
      </c>
      <c r="AU449" s="148" t="s">
        <v>88</v>
      </c>
      <c r="AV449" s="12" t="s">
        <v>88</v>
      </c>
      <c r="AW449" s="12" t="s">
        <v>36</v>
      </c>
      <c r="AX449" s="12" t="s">
        <v>75</v>
      </c>
      <c r="AY449" s="148" t="s">
        <v>150</v>
      </c>
    </row>
    <row r="450" spans="2:65" s="13" customFormat="1" ht="11.25" x14ac:dyDescent="0.2">
      <c r="B450" s="153"/>
      <c r="D450" s="147" t="s">
        <v>162</v>
      </c>
      <c r="E450" s="154" t="s">
        <v>19</v>
      </c>
      <c r="F450" s="155" t="s">
        <v>167</v>
      </c>
      <c r="H450" s="156">
        <v>1</v>
      </c>
      <c r="I450" s="157"/>
      <c r="L450" s="153"/>
      <c r="M450" s="158"/>
      <c r="U450" s="332"/>
      <c r="V450" s="1" t="str">
        <f t="shared" si="5"/>
        <v/>
      </c>
      <c r="AT450" s="154" t="s">
        <v>162</v>
      </c>
      <c r="AU450" s="154" t="s">
        <v>88</v>
      </c>
      <c r="AV450" s="13" t="s">
        <v>158</v>
      </c>
      <c r="AW450" s="13" t="s">
        <v>36</v>
      </c>
      <c r="AX450" s="13" t="s">
        <v>82</v>
      </c>
      <c r="AY450" s="154" t="s">
        <v>150</v>
      </c>
    </row>
    <row r="451" spans="2:65" s="1" customFormat="1" ht="16.5" customHeight="1" x14ac:dyDescent="0.2">
      <c r="B451" s="33"/>
      <c r="C451" s="129" t="s">
        <v>665</v>
      </c>
      <c r="D451" s="129" t="s">
        <v>153</v>
      </c>
      <c r="E451" s="130" t="s">
        <v>666</v>
      </c>
      <c r="F451" s="131" t="s">
        <v>667</v>
      </c>
      <c r="G451" s="132" t="s">
        <v>345</v>
      </c>
      <c r="H451" s="133">
        <v>2</v>
      </c>
      <c r="I451" s="134"/>
      <c r="J451" s="135">
        <f>ROUND(I451*H451,2)</f>
        <v>0</v>
      </c>
      <c r="K451" s="131" t="s">
        <v>157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0</v>
      </c>
      <c r="R451" s="138">
        <f>Q451*H451</f>
        <v>0</v>
      </c>
      <c r="S451" s="138">
        <v>8.5999999999999998E-4</v>
      </c>
      <c r="T451" s="138">
        <f>S451*H451</f>
        <v>1.72E-3</v>
      </c>
      <c r="U451" s="329" t="s">
        <v>19</v>
      </c>
      <c r="V451" s="1" t="str">
        <f t="shared" si="5"/>
        <v/>
      </c>
      <c r="AR451" s="140" t="s">
        <v>258</v>
      </c>
      <c r="AT451" s="140" t="s">
        <v>153</v>
      </c>
      <c r="AU451" s="140" t="s">
        <v>88</v>
      </c>
      <c r="AY451" s="18" t="s">
        <v>150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258</v>
      </c>
      <c r="BM451" s="140" t="s">
        <v>668</v>
      </c>
    </row>
    <row r="452" spans="2:65" s="1" customFormat="1" ht="11.25" x14ac:dyDescent="0.2">
      <c r="B452" s="33"/>
      <c r="D452" s="142" t="s">
        <v>160</v>
      </c>
      <c r="F452" s="143" t="s">
        <v>669</v>
      </c>
      <c r="I452" s="144"/>
      <c r="L452" s="33"/>
      <c r="M452" s="145"/>
      <c r="U452" s="330"/>
      <c r="V452" s="1" t="str">
        <f t="shared" si="5"/>
        <v/>
      </c>
      <c r="AT452" s="18" t="s">
        <v>160</v>
      </c>
      <c r="AU452" s="18" t="s">
        <v>88</v>
      </c>
    </row>
    <row r="453" spans="2:65" s="12" customFormat="1" ht="11.25" x14ac:dyDescent="0.2">
      <c r="B453" s="146"/>
      <c r="D453" s="147" t="s">
        <v>162</v>
      </c>
      <c r="E453" s="148" t="s">
        <v>19</v>
      </c>
      <c r="F453" s="149" t="s">
        <v>670</v>
      </c>
      <c r="H453" s="150">
        <v>1</v>
      </c>
      <c r="I453" s="151"/>
      <c r="L453" s="146"/>
      <c r="M453" s="152"/>
      <c r="U453" s="331"/>
      <c r="V453" s="1" t="str">
        <f t="shared" si="5"/>
        <v/>
      </c>
      <c r="AT453" s="148" t="s">
        <v>162</v>
      </c>
      <c r="AU453" s="148" t="s">
        <v>88</v>
      </c>
      <c r="AV453" s="12" t="s">
        <v>88</v>
      </c>
      <c r="AW453" s="12" t="s">
        <v>36</v>
      </c>
      <c r="AX453" s="12" t="s">
        <v>75</v>
      </c>
      <c r="AY453" s="148" t="s">
        <v>150</v>
      </c>
    </row>
    <row r="454" spans="2:65" s="12" customFormat="1" ht="11.25" x14ac:dyDescent="0.2">
      <c r="B454" s="146"/>
      <c r="D454" s="147" t="s">
        <v>162</v>
      </c>
      <c r="E454" s="148" t="s">
        <v>19</v>
      </c>
      <c r="F454" s="149" t="s">
        <v>671</v>
      </c>
      <c r="H454" s="150">
        <v>1</v>
      </c>
      <c r="I454" s="151"/>
      <c r="L454" s="146"/>
      <c r="M454" s="152"/>
      <c r="U454" s="331"/>
      <c r="V454" s="1" t="str">
        <f t="shared" si="5"/>
        <v/>
      </c>
      <c r="AT454" s="148" t="s">
        <v>162</v>
      </c>
      <c r="AU454" s="148" t="s">
        <v>88</v>
      </c>
      <c r="AV454" s="12" t="s">
        <v>88</v>
      </c>
      <c r="AW454" s="12" t="s">
        <v>36</v>
      </c>
      <c r="AX454" s="12" t="s">
        <v>75</v>
      </c>
      <c r="AY454" s="148" t="s">
        <v>150</v>
      </c>
    </row>
    <row r="455" spans="2:65" s="13" customFormat="1" ht="11.25" x14ac:dyDescent="0.2">
      <c r="B455" s="153"/>
      <c r="D455" s="147" t="s">
        <v>162</v>
      </c>
      <c r="E455" s="154" t="s">
        <v>19</v>
      </c>
      <c r="F455" s="155" t="s">
        <v>167</v>
      </c>
      <c r="H455" s="156">
        <v>2</v>
      </c>
      <c r="I455" s="157"/>
      <c r="L455" s="153"/>
      <c r="M455" s="158"/>
      <c r="U455" s="332"/>
      <c r="V455" s="1" t="str">
        <f t="shared" si="5"/>
        <v/>
      </c>
      <c r="AT455" s="154" t="s">
        <v>162</v>
      </c>
      <c r="AU455" s="154" t="s">
        <v>88</v>
      </c>
      <c r="AV455" s="13" t="s">
        <v>158</v>
      </c>
      <c r="AW455" s="13" t="s">
        <v>36</v>
      </c>
      <c r="AX455" s="13" t="s">
        <v>82</v>
      </c>
      <c r="AY455" s="154" t="s">
        <v>150</v>
      </c>
    </row>
    <row r="456" spans="2:65" s="11" customFormat="1" ht="22.9" customHeight="1" x14ac:dyDescent="0.2">
      <c r="B456" s="117"/>
      <c r="D456" s="118" t="s">
        <v>74</v>
      </c>
      <c r="E456" s="127" t="s">
        <v>672</v>
      </c>
      <c r="F456" s="127" t="s">
        <v>673</v>
      </c>
      <c r="I456" s="120"/>
      <c r="J456" s="128">
        <f>BK456</f>
        <v>0</v>
      </c>
      <c r="L456" s="117"/>
      <c r="M456" s="122"/>
      <c r="P456" s="123">
        <f>SUM(P457:P479)</f>
        <v>0</v>
      </c>
      <c r="R456" s="123">
        <f>SUM(R457:R479)</f>
        <v>0</v>
      </c>
      <c r="T456" s="123">
        <f>SUM(T457:T479)</f>
        <v>1.4539639999999998</v>
      </c>
      <c r="U456" s="328"/>
      <c r="V456" s="1" t="str">
        <f t="shared" si="5"/>
        <v/>
      </c>
      <c r="AR456" s="118" t="s">
        <v>88</v>
      </c>
      <c r="AT456" s="125" t="s">
        <v>74</v>
      </c>
      <c r="AU456" s="125" t="s">
        <v>82</v>
      </c>
      <c r="AY456" s="118" t="s">
        <v>150</v>
      </c>
      <c r="BK456" s="126">
        <f>SUM(BK457:BK479)</f>
        <v>0</v>
      </c>
    </row>
    <row r="457" spans="2:65" s="1" customFormat="1" ht="16.5" customHeight="1" x14ac:dyDescent="0.2">
      <c r="B457" s="33"/>
      <c r="C457" s="129" t="s">
        <v>674</v>
      </c>
      <c r="D457" s="129" t="s">
        <v>153</v>
      </c>
      <c r="E457" s="130" t="s">
        <v>675</v>
      </c>
      <c r="F457" s="131" t="s">
        <v>676</v>
      </c>
      <c r="G457" s="132" t="s">
        <v>170</v>
      </c>
      <c r="H457" s="133">
        <v>7.48</v>
      </c>
      <c r="I457" s="134"/>
      <c r="J457" s="135">
        <f>ROUND(I457*H457,2)</f>
        <v>0</v>
      </c>
      <c r="K457" s="131" t="s">
        <v>157</v>
      </c>
      <c r="L457" s="33"/>
      <c r="M457" s="136" t="s">
        <v>19</v>
      </c>
      <c r="N457" s="137" t="s">
        <v>47</v>
      </c>
      <c r="P457" s="138">
        <f>O457*H457</f>
        <v>0</v>
      </c>
      <c r="Q457" s="138">
        <v>0</v>
      </c>
      <c r="R457" s="138">
        <f>Q457*H457</f>
        <v>0</v>
      </c>
      <c r="S457" s="138">
        <v>1.6E-2</v>
      </c>
      <c r="T457" s="138">
        <f>S457*H457</f>
        <v>0.11968000000000001</v>
      </c>
      <c r="U457" s="329" t="s">
        <v>19</v>
      </c>
      <c r="V457" s="1" t="str">
        <f t="shared" si="5"/>
        <v/>
      </c>
      <c r="AR457" s="140" t="s">
        <v>258</v>
      </c>
      <c r="AT457" s="140" t="s">
        <v>153</v>
      </c>
      <c r="AU457" s="140" t="s">
        <v>88</v>
      </c>
      <c r="AY457" s="18" t="s">
        <v>150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8" t="s">
        <v>88</v>
      </c>
      <c r="BK457" s="141">
        <f>ROUND(I457*H457,2)</f>
        <v>0</v>
      </c>
      <c r="BL457" s="18" t="s">
        <v>258</v>
      </c>
      <c r="BM457" s="140" t="s">
        <v>677</v>
      </c>
    </row>
    <row r="458" spans="2:65" s="1" customFormat="1" ht="11.25" x14ac:dyDescent="0.2">
      <c r="B458" s="33"/>
      <c r="D458" s="142" t="s">
        <v>160</v>
      </c>
      <c r="F458" s="143" t="s">
        <v>678</v>
      </c>
      <c r="I458" s="144"/>
      <c r="L458" s="33"/>
      <c r="M458" s="145"/>
      <c r="U458" s="330"/>
      <c r="V458" s="1" t="str">
        <f t="shared" si="5"/>
        <v/>
      </c>
      <c r="AT458" s="18" t="s">
        <v>160</v>
      </c>
      <c r="AU458" s="18" t="s">
        <v>88</v>
      </c>
    </row>
    <row r="459" spans="2:65" s="14" customFormat="1" ht="11.25" x14ac:dyDescent="0.2">
      <c r="B459" s="159"/>
      <c r="D459" s="147" t="s">
        <v>162</v>
      </c>
      <c r="E459" s="160" t="s">
        <v>19</v>
      </c>
      <c r="F459" s="161" t="s">
        <v>679</v>
      </c>
      <c r="H459" s="160" t="s">
        <v>19</v>
      </c>
      <c r="I459" s="162"/>
      <c r="L459" s="159"/>
      <c r="M459" s="163"/>
      <c r="U459" s="333"/>
      <c r="V459" s="1" t="str">
        <f t="shared" si="5"/>
        <v/>
      </c>
      <c r="AT459" s="160" t="s">
        <v>162</v>
      </c>
      <c r="AU459" s="160" t="s">
        <v>88</v>
      </c>
      <c r="AV459" s="14" t="s">
        <v>82</v>
      </c>
      <c r="AW459" s="14" t="s">
        <v>36</v>
      </c>
      <c r="AX459" s="14" t="s">
        <v>75</v>
      </c>
      <c r="AY459" s="160" t="s">
        <v>150</v>
      </c>
    </row>
    <row r="460" spans="2:65" s="12" customFormat="1" ht="11.25" x14ac:dyDescent="0.2">
      <c r="B460" s="146"/>
      <c r="D460" s="147" t="s">
        <v>162</v>
      </c>
      <c r="E460" s="148" t="s">
        <v>19</v>
      </c>
      <c r="F460" s="149" t="s">
        <v>680</v>
      </c>
      <c r="H460" s="150">
        <v>4.7</v>
      </c>
      <c r="I460" s="151"/>
      <c r="L460" s="146"/>
      <c r="M460" s="152"/>
      <c r="U460" s="331"/>
      <c r="V460" s="1" t="str">
        <f t="shared" si="5"/>
        <v/>
      </c>
      <c r="AT460" s="148" t="s">
        <v>162</v>
      </c>
      <c r="AU460" s="148" t="s">
        <v>88</v>
      </c>
      <c r="AV460" s="12" t="s">
        <v>88</v>
      </c>
      <c r="AW460" s="12" t="s">
        <v>36</v>
      </c>
      <c r="AX460" s="12" t="s">
        <v>75</v>
      </c>
      <c r="AY460" s="148" t="s">
        <v>150</v>
      </c>
    </row>
    <row r="461" spans="2:65" s="12" customFormat="1" ht="11.25" x14ac:dyDescent="0.2">
      <c r="B461" s="146"/>
      <c r="D461" s="147" t="s">
        <v>162</v>
      </c>
      <c r="E461" s="148" t="s">
        <v>19</v>
      </c>
      <c r="F461" s="149" t="s">
        <v>681</v>
      </c>
      <c r="H461" s="150">
        <v>2.78</v>
      </c>
      <c r="I461" s="151"/>
      <c r="L461" s="146"/>
      <c r="M461" s="152"/>
      <c r="U461" s="331"/>
      <c r="V461" s="1" t="str">
        <f t="shared" si="5"/>
        <v/>
      </c>
      <c r="AT461" s="148" t="s">
        <v>162</v>
      </c>
      <c r="AU461" s="148" t="s">
        <v>88</v>
      </c>
      <c r="AV461" s="12" t="s">
        <v>88</v>
      </c>
      <c r="AW461" s="12" t="s">
        <v>36</v>
      </c>
      <c r="AX461" s="12" t="s">
        <v>75</v>
      </c>
      <c r="AY461" s="148" t="s">
        <v>150</v>
      </c>
    </row>
    <row r="462" spans="2:65" s="13" customFormat="1" ht="11.25" x14ac:dyDescent="0.2">
      <c r="B462" s="153"/>
      <c r="D462" s="147" t="s">
        <v>162</v>
      </c>
      <c r="E462" s="154" t="s">
        <v>19</v>
      </c>
      <c r="F462" s="155" t="s">
        <v>167</v>
      </c>
      <c r="H462" s="156">
        <v>7.48</v>
      </c>
      <c r="I462" s="157"/>
      <c r="L462" s="153"/>
      <c r="M462" s="158"/>
      <c r="U462" s="332"/>
      <c r="V462" s="1" t="str">
        <f t="shared" si="5"/>
        <v/>
      </c>
      <c r="AT462" s="154" t="s">
        <v>162</v>
      </c>
      <c r="AU462" s="154" t="s">
        <v>88</v>
      </c>
      <c r="AV462" s="13" t="s">
        <v>158</v>
      </c>
      <c r="AW462" s="13" t="s">
        <v>36</v>
      </c>
      <c r="AX462" s="13" t="s">
        <v>82</v>
      </c>
      <c r="AY462" s="154" t="s">
        <v>150</v>
      </c>
    </row>
    <row r="463" spans="2:65" s="1" customFormat="1" ht="16.5" customHeight="1" x14ac:dyDescent="0.2">
      <c r="B463" s="33"/>
      <c r="C463" s="129" t="s">
        <v>682</v>
      </c>
      <c r="D463" s="129" t="s">
        <v>153</v>
      </c>
      <c r="E463" s="130" t="s">
        <v>683</v>
      </c>
      <c r="F463" s="131" t="s">
        <v>684</v>
      </c>
      <c r="G463" s="132" t="s">
        <v>170</v>
      </c>
      <c r="H463" s="133">
        <v>67.47</v>
      </c>
      <c r="I463" s="134"/>
      <c r="J463" s="135">
        <f>ROUND(I463*H463,2)</f>
        <v>0</v>
      </c>
      <c r="K463" s="131" t="s">
        <v>157</v>
      </c>
      <c r="L463" s="33"/>
      <c r="M463" s="136" t="s">
        <v>19</v>
      </c>
      <c r="N463" s="137" t="s">
        <v>47</v>
      </c>
      <c r="P463" s="138">
        <f>O463*H463</f>
        <v>0</v>
      </c>
      <c r="Q463" s="138">
        <v>0</v>
      </c>
      <c r="R463" s="138">
        <f>Q463*H463</f>
        <v>0</v>
      </c>
      <c r="S463" s="138">
        <v>1.7999999999999999E-2</v>
      </c>
      <c r="T463" s="138">
        <f>S463*H463</f>
        <v>1.2144599999999999</v>
      </c>
      <c r="U463" s="329" t="s">
        <v>19</v>
      </c>
      <c r="V463" s="1" t="str">
        <f t="shared" si="5"/>
        <v/>
      </c>
      <c r="AR463" s="140" t="s">
        <v>258</v>
      </c>
      <c r="AT463" s="140" t="s">
        <v>153</v>
      </c>
      <c r="AU463" s="140" t="s">
        <v>88</v>
      </c>
      <c r="AY463" s="18" t="s">
        <v>150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258</v>
      </c>
      <c r="BM463" s="140" t="s">
        <v>685</v>
      </c>
    </row>
    <row r="464" spans="2:65" s="1" customFormat="1" ht="11.25" x14ac:dyDescent="0.2">
      <c r="B464" s="33"/>
      <c r="D464" s="142" t="s">
        <v>160</v>
      </c>
      <c r="F464" s="143" t="s">
        <v>686</v>
      </c>
      <c r="I464" s="144"/>
      <c r="L464" s="33"/>
      <c r="M464" s="145"/>
      <c r="U464" s="330"/>
      <c r="V464" s="1" t="str">
        <f t="shared" si="5"/>
        <v/>
      </c>
      <c r="AT464" s="18" t="s">
        <v>160</v>
      </c>
      <c r="AU464" s="18" t="s">
        <v>88</v>
      </c>
    </row>
    <row r="465" spans="2:65" s="14" customFormat="1" ht="11.25" x14ac:dyDescent="0.2">
      <c r="B465" s="159"/>
      <c r="D465" s="147" t="s">
        <v>162</v>
      </c>
      <c r="E465" s="160" t="s">
        <v>19</v>
      </c>
      <c r="F465" s="161" t="s">
        <v>687</v>
      </c>
      <c r="H465" s="160" t="s">
        <v>19</v>
      </c>
      <c r="I465" s="162"/>
      <c r="L465" s="159"/>
      <c r="M465" s="163"/>
      <c r="U465" s="333"/>
      <c r="V465" s="1" t="str">
        <f t="shared" si="5"/>
        <v/>
      </c>
      <c r="AT465" s="160" t="s">
        <v>162</v>
      </c>
      <c r="AU465" s="160" t="s">
        <v>88</v>
      </c>
      <c r="AV465" s="14" t="s">
        <v>82</v>
      </c>
      <c r="AW465" s="14" t="s">
        <v>36</v>
      </c>
      <c r="AX465" s="14" t="s">
        <v>75</v>
      </c>
      <c r="AY465" s="160" t="s">
        <v>150</v>
      </c>
    </row>
    <row r="466" spans="2:65" s="12" customFormat="1" ht="11.25" x14ac:dyDescent="0.2">
      <c r="B466" s="146"/>
      <c r="D466" s="147" t="s">
        <v>162</v>
      </c>
      <c r="E466" s="148" t="s">
        <v>19</v>
      </c>
      <c r="F466" s="149" t="s">
        <v>688</v>
      </c>
      <c r="H466" s="150">
        <v>11.75</v>
      </c>
      <c r="I466" s="151"/>
      <c r="L466" s="146"/>
      <c r="M466" s="152"/>
      <c r="U466" s="331"/>
      <c r="V466" s="1" t="str">
        <f t="shared" si="5"/>
        <v/>
      </c>
      <c r="AT466" s="148" t="s">
        <v>162</v>
      </c>
      <c r="AU466" s="148" t="s">
        <v>88</v>
      </c>
      <c r="AV466" s="12" t="s">
        <v>88</v>
      </c>
      <c r="AW466" s="12" t="s">
        <v>36</v>
      </c>
      <c r="AX466" s="12" t="s">
        <v>75</v>
      </c>
      <c r="AY466" s="148" t="s">
        <v>150</v>
      </c>
    </row>
    <row r="467" spans="2:65" s="12" customFormat="1" ht="11.25" x14ac:dyDescent="0.2">
      <c r="B467" s="146"/>
      <c r="D467" s="147" t="s">
        <v>162</v>
      </c>
      <c r="E467" s="148" t="s">
        <v>19</v>
      </c>
      <c r="F467" s="149" t="s">
        <v>689</v>
      </c>
      <c r="H467" s="150">
        <v>24.48</v>
      </c>
      <c r="I467" s="151"/>
      <c r="L467" s="146"/>
      <c r="M467" s="152"/>
      <c r="U467" s="331"/>
      <c r="V467" s="1" t="str">
        <f t="shared" si="5"/>
        <v/>
      </c>
      <c r="AT467" s="148" t="s">
        <v>162</v>
      </c>
      <c r="AU467" s="148" t="s">
        <v>88</v>
      </c>
      <c r="AV467" s="12" t="s">
        <v>88</v>
      </c>
      <c r="AW467" s="12" t="s">
        <v>36</v>
      </c>
      <c r="AX467" s="12" t="s">
        <v>75</v>
      </c>
      <c r="AY467" s="148" t="s">
        <v>150</v>
      </c>
    </row>
    <row r="468" spans="2:65" s="12" customFormat="1" ht="11.25" x14ac:dyDescent="0.2">
      <c r="B468" s="146"/>
      <c r="D468" s="147" t="s">
        <v>162</v>
      </c>
      <c r="E468" s="148" t="s">
        <v>19</v>
      </c>
      <c r="F468" s="149" t="s">
        <v>690</v>
      </c>
      <c r="H468" s="150">
        <v>23.76</v>
      </c>
      <c r="I468" s="151"/>
      <c r="L468" s="146"/>
      <c r="M468" s="152"/>
      <c r="U468" s="331"/>
      <c r="V468" s="1" t="str">
        <f t="shared" si="5"/>
        <v/>
      </c>
      <c r="AT468" s="148" t="s">
        <v>162</v>
      </c>
      <c r="AU468" s="148" t="s">
        <v>88</v>
      </c>
      <c r="AV468" s="12" t="s">
        <v>88</v>
      </c>
      <c r="AW468" s="12" t="s">
        <v>36</v>
      </c>
      <c r="AX468" s="12" t="s">
        <v>75</v>
      </c>
      <c r="AY468" s="148" t="s">
        <v>150</v>
      </c>
    </row>
    <row r="469" spans="2:65" s="12" customFormat="1" ht="11.25" x14ac:dyDescent="0.2">
      <c r="B469" s="146"/>
      <c r="D469" s="147" t="s">
        <v>162</v>
      </c>
      <c r="E469" s="148" t="s">
        <v>19</v>
      </c>
      <c r="F469" s="149" t="s">
        <v>680</v>
      </c>
      <c r="H469" s="150">
        <v>4.7</v>
      </c>
      <c r="I469" s="151"/>
      <c r="L469" s="146"/>
      <c r="M469" s="152"/>
      <c r="U469" s="331"/>
      <c r="V469" s="1" t="str">
        <f t="shared" si="5"/>
        <v/>
      </c>
      <c r="AT469" s="148" t="s">
        <v>162</v>
      </c>
      <c r="AU469" s="148" t="s">
        <v>88</v>
      </c>
      <c r="AV469" s="12" t="s">
        <v>88</v>
      </c>
      <c r="AW469" s="12" t="s">
        <v>36</v>
      </c>
      <c r="AX469" s="12" t="s">
        <v>75</v>
      </c>
      <c r="AY469" s="148" t="s">
        <v>150</v>
      </c>
    </row>
    <row r="470" spans="2:65" s="12" customFormat="1" ht="11.25" x14ac:dyDescent="0.2">
      <c r="B470" s="146"/>
      <c r="D470" s="147" t="s">
        <v>162</v>
      </c>
      <c r="E470" s="148" t="s">
        <v>19</v>
      </c>
      <c r="F470" s="149" t="s">
        <v>681</v>
      </c>
      <c r="H470" s="150">
        <v>2.78</v>
      </c>
      <c r="I470" s="151"/>
      <c r="L470" s="146"/>
      <c r="M470" s="152"/>
      <c r="U470" s="331"/>
      <c r="V470" s="1" t="str">
        <f t="shared" si="5"/>
        <v/>
      </c>
      <c r="AT470" s="148" t="s">
        <v>162</v>
      </c>
      <c r="AU470" s="148" t="s">
        <v>88</v>
      </c>
      <c r="AV470" s="12" t="s">
        <v>88</v>
      </c>
      <c r="AW470" s="12" t="s">
        <v>36</v>
      </c>
      <c r="AX470" s="12" t="s">
        <v>75</v>
      </c>
      <c r="AY470" s="148" t="s">
        <v>150</v>
      </c>
    </row>
    <row r="471" spans="2:65" s="13" customFormat="1" ht="11.25" x14ac:dyDescent="0.2">
      <c r="B471" s="153"/>
      <c r="D471" s="147" t="s">
        <v>162</v>
      </c>
      <c r="E471" s="154" t="s">
        <v>19</v>
      </c>
      <c r="F471" s="155" t="s">
        <v>167</v>
      </c>
      <c r="H471" s="156">
        <v>67.470000000000013</v>
      </c>
      <c r="I471" s="157"/>
      <c r="L471" s="153"/>
      <c r="M471" s="158"/>
      <c r="U471" s="332"/>
      <c r="V471" s="1" t="str">
        <f t="shared" si="5"/>
        <v/>
      </c>
      <c r="AT471" s="154" t="s">
        <v>162</v>
      </c>
      <c r="AU471" s="154" t="s">
        <v>88</v>
      </c>
      <c r="AV471" s="13" t="s">
        <v>158</v>
      </c>
      <c r="AW471" s="13" t="s">
        <v>36</v>
      </c>
      <c r="AX471" s="13" t="s">
        <v>82</v>
      </c>
      <c r="AY471" s="154" t="s">
        <v>150</v>
      </c>
    </row>
    <row r="472" spans="2:65" s="1" customFormat="1" ht="21.75" customHeight="1" x14ac:dyDescent="0.2">
      <c r="B472" s="33"/>
      <c r="C472" s="129" t="s">
        <v>691</v>
      </c>
      <c r="D472" s="129" t="s">
        <v>153</v>
      </c>
      <c r="E472" s="130" t="s">
        <v>692</v>
      </c>
      <c r="F472" s="131" t="s">
        <v>693</v>
      </c>
      <c r="G472" s="132" t="s">
        <v>170</v>
      </c>
      <c r="H472" s="133">
        <v>3.2160000000000002</v>
      </c>
      <c r="I472" s="134"/>
      <c r="J472" s="135">
        <f>ROUND(I472*H472,2)</f>
        <v>0</v>
      </c>
      <c r="K472" s="131" t="s">
        <v>157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1.4E-2</v>
      </c>
      <c r="T472" s="138">
        <f>S472*H472</f>
        <v>4.5024000000000002E-2</v>
      </c>
      <c r="U472" s="329" t="s">
        <v>19</v>
      </c>
      <c r="V472" s="1" t="str">
        <f t="shared" si="5"/>
        <v/>
      </c>
      <c r="AR472" s="140" t="s">
        <v>258</v>
      </c>
      <c r="AT472" s="140" t="s">
        <v>153</v>
      </c>
      <c r="AU472" s="140" t="s">
        <v>88</v>
      </c>
      <c r="AY472" s="18" t="s">
        <v>150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258</v>
      </c>
      <c r="BM472" s="140" t="s">
        <v>694</v>
      </c>
    </row>
    <row r="473" spans="2:65" s="1" customFormat="1" ht="11.25" x14ac:dyDescent="0.2">
      <c r="B473" s="33"/>
      <c r="D473" s="142" t="s">
        <v>160</v>
      </c>
      <c r="F473" s="143" t="s">
        <v>695</v>
      </c>
      <c r="I473" s="144"/>
      <c r="L473" s="33"/>
      <c r="M473" s="145"/>
      <c r="U473" s="330"/>
      <c r="V473" s="1" t="str">
        <f t="shared" si="5"/>
        <v/>
      </c>
      <c r="AT473" s="18" t="s">
        <v>160</v>
      </c>
      <c r="AU473" s="18" t="s">
        <v>88</v>
      </c>
    </row>
    <row r="474" spans="2:65" s="12" customFormat="1" ht="11.25" x14ac:dyDescent="0.2">
      <c r="B474" s="146"/>
      <c r="D474" s="147" t="s">
        <v>162</v>
      </c>
      <c r="E474" s="148" t="s">
        <v>19</v>
      </c>
      <c r="F474" s="149" t="s">
        <v>696</v>
      </c>
      <c r="H474" s="150">
        <v>3.2160000000000002</v>
      </c>
      <c r="I474" s="151"/>
      <c r="L474" s="146"/>
      <c r="M474" s="152"/>
      <c r="U474" s="331"/>
      <c r="V474" s="1" t="str">
        <f t="shared" si="5"/>
        <v/>
      </c>
      <c r="AT474" s="148" t="s">
        <v>162</v>
      </c>
      <c r="AU474" s="148" t="s">
        <v>88</v>
      </c>
      <c r="AV474" s="12" t="s">
        <v>88</v>
      </c>
      <c r="AW474" s="12" t="s">
        <v>36</v>
      </c>
      <c r="AX474" s="12" t="s">
        <v>75</v>
      </c>
      <c r="AY474" s="148" t="s">
        <v>150</v>
      </c>
    </row>
    <row r="475" spans="2:65" s="13" customFormat="1" ht="11.25" x14ac:dyDescent="0.2">
      <c r="B475" s="153"/>
      <c r="D475" s="147" t="s">
        <v>162</v>
      </c>
      <c r="E475" s="154" t="s">
        <v>19</v>
      </c>
      <c r="F475" s="155" t="s">
        <v>167</v>
      </c>
      <c r="H475" s="156">
        <v>3.2160000000000002</v>
      </c>
      <c r="I475" s="157"/>
      <c r="L475" s="153"/>
      <c r="M475" s="158"/>
      <c r="U475" s="332"/>
      <c r="V475" s="1" t="str">
        <f t="shared" si="5"/>
        <v/>
      </c>
      <c r="AT475" s="154" t="s">
        <v>162</v>
      </c>
      <c r="AU475" s="154" t="s">
        <v>88</v>
      </c>
      <c r="AV475" s="13" t="s">
        <v>158</v>
      </c>
      <c r="AW475" s="13" t="s">
        <v>36</v>
      </c>
      <c r="AX475" s="13" t="s">
        <v>82</v>
      </c>
      <c r="AY475" s="154" t="s">
        <v>150</v>
      </c>
    </row>
    <row r="476" spans="2:65" s="1" customFormat="1" ht="16.5" customHeight="1" x14ac:dyDescent="0.2">
      <c r="B476" s="33"/>
      <c r="C476" s="129" t="s">
        <v>697</v>
      </c>
      <c r="D476" s="129" t="s">
        <v>153</v>
      </c>
      <c r="E476" s="130" t="s">
        <v>698</v>
      </c>
      <c r="F476" s="131" t="s">
        <v>699</v>
      </c>
      <c r="G476" s="132" t="s">
        <v>178</v>
      </c>
      <c r="H476" s="133">
        <v>4.4000000000000004</v>
      </c>
      <c r="I476" s="134"/>
      <c r="J476" s="135">
        <f>ROUND(I476*H476,2)</f>
        <v>0</v>
      </c>
      <c r="K476" s="131" t="s">
        <v>157</v>
      </c>
      <c r="L476" s="33"/>
      <c r="M476" s="136" t="s">
        <v>19</v>
      </c>
      <c r="N476" s="137" t="s">
        <v>47</v>
      </c>
      <c r="P476" s="138">
        <f>O476*H476</f>
        <v>0</v>
      </c>
      <c r="Q476" s="138">
        <v>0</v>
      </c>
      <c r="R476" s="138">
        <f>Q476*H476</f>
        <v>0</v>
      </c>
      <c r="S476" s="138">
        <v>1.7000000000000001E-2</v>
      </c>
      <c r="T476" s="138">
        <f>S476*H476</f>
        <v>7.4800000000000005E-2</v>
      </c>
      <c r="U476" s="329" t="s">
        <v>19</v>
      </c>
      <c r="V476" s="1" t="str">
        <f t="shared" si="5"/>
        <v/>
      </c>
      <c r="AR476" s="140" t="s">
        <v>258</v>
      </c>
      <c r="AT476" s="140" t="s">
        <v>153</v>
      </c>
      <c r="AU476" s="140" t="s">
        <v>88</v>
      </c>
      <c r="AY476" s="18" t="s">
        <v>150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8" t="s">
        <v>88</v>
      </c>
      <c r="BK476" s="141">
        <f>ROUND(I476*H476,2)</f>
        <v>0</v>
      </c>
      <c r="BL476" s="18" t="s">
        <v>258</v>
      </c>
      <c r="BM476" s="140" t="s">
        <v>700</v>
      </c>
    </row>
    <row r="477" spans="2:65" s="1" customFormat="1" ht="11.25" x14ac:dyDescent="0.2">
      <c r="B477" s="33"/>
      <c r="D477" s="142" t="s">
        <v>160</v>
      </c>
      <c r="F477" s="143" t="s">
        <v>701</v>
      </c>
      <c r="I477" s="144"/>
      <c r="L477" s="33"/>
      <c r="M477" s="145"/>
      <c r="U477" s="330"/>
      <c r="V477" s="1" t="str">
        <f t="shared" si="5"/>
        <v/>
      </c>
      <c r="AT477" s="18" t="s">
        <v>160</v>
      </c>
      <c r="AU477" s="18" t="s">
        <v>88</v>
      </c>
    </row>
    <row r="478" spans="2:65" s="12" customFormat="1" ht="11.25" x14ac:dyDescent="0.2">
      <c r="B478" s="146"/>
      <c r="D478" s="147" t="s">
        <v>162</v>
      </c>
      <c r="E478" s="148" t="s">
        <v>19</v>
      </c>
      <c r="F478" s="149" t="s">
        <v>702</v>
      </c>
      <c r="H478" s="150">
        <v>4.4000000000000004</v>
      </c>
      <c r="I478" s="151"/>
      <c r="L478" s="146"/>
      <c r="M478" s="152"/>
      <c r="U478" s="331"/>
      <c r="V478" s="1" t="str">
        <f t="shared" si="5"/>
        <v/>
      </c>
      <c r="AT478" s="148" t="s">
        <v>162</v>
      </c>
      <c r="AU478" s="148" t="s">
        <v>88</v>
      </c>
      <c r="AV478" s="12" t="s">
        <v>88</v>
      </c>
      <c r="AW478" s="12" t="s">
        <v>36</v>
      </c>
      <c r="AX478" s="12" t="s">
        <v>75</v>
      </c>
      <c r="AY478" s="148" t="s">
        <v>150</v>
      </c>
    </row>
    <row r="479" spans="2:65" s="13" customFormat="1" ht="11.25" x14ac:dyDescent="0.2">
      <c r="B479" s="153"/>
      <c r="D479" s="147" t="s">
        <v>162</v>
      </c>
      <c r="E479" s="154" t="s">
        <v>19</v>
      </c>
      <c r="F479" s="155" t="s">
        <v>167</v>
      </c>
      <c r="H479" s="156">
        <v>4.4000000000000004</v>
      </c>
      <c r="I479" s="157"/>
      <c r="L479" s="153"/>
      <c r="M479" s="158"/>
      <c r="U479" s="332"/>
      <c r="V479" s="1" t="str">
        <f t="shared" si="5"/>
        <v/>
      </c>
      <c r="AT479" s="154" t="s">
        <v>162</v>
      </c>
      <c r="AU479" s="154" t="s">
        <v>88</v>
      </c>
      <c r="AV479" s="13" t="s">
        <v>158</v>
      </c>
      <c r="AW479" s="13" t="s">
        <v>36</v>
      </c>
      <c r="AX479" s="13" t="s">
        <v>82</v>
      </c>
      <c r="AY479" s="154" t="s">
        <v>150</v>
      </c>
    </row>
    <row r="480" spans="2:65" s="11" customFormat="1" ht="22.9" customHeight="1" x14ac:dyDescent="0.2">
      <c r="B480" s="117"/>
      <c r="D480" s="118" t="s">
        <v>74</v>
      </c>
      <c r="E480" s="127" t="s">
        <v>703</v>
      </c>
      <c r="F480" s="127" t="s">
        <v>704</v>
      </c>
      <c r="I480" s="120"/>
      <c r="J480" s="128">
        <f>BK480</f>
        <v>0</v>
      </c>
      <c r="L480" s="117"/>
      <c r="M480" s="122"/>
      <c r="P480" s="123">
        <f>SUM(P481:P519)</f>
        <v>0</v>
      </c>
      <c r="R480" s="123">
        <f>SUM(R481:R519)</f>
        <v>3.4657012000000003</v>
      </c>
      <c r="T480" s="123">
        <f>SUM(T481:T519)</f>
        <v>9.4703100000000012E-2</v>
      </c>
      <c r="U480" s="328"/>
      <c r="V480" s="1" t="str">
        <f t="shared" si="5"/>
        <v/>
      </c>
      <c r="AR480" s="118" t="s">
        <v>88</v>
      </c>
      <c r="AT480" s="125" t="s">
        <v>74</v>
      </c>
      <c r="AU480" s="125" t="s">
        <v>82</v>
      </c>
      <c r="AY480" s="118" t="s">
        <v>150</v>
      </c>
      <c r="BK480" s="126">
        <f>SUM(BK481:BK519)</f>
        <v>0</v>
      </c>
    </row>
    <row r="481" spans="2:65" s="1" customFormat="1" ht="24.2" customHeight="1" x14ac:dyDescent="0.2">
      <c r="B481" s="33"/>
      <c r="C481" s="129" t="s">
        <v>705</v>
      </c>
      <c r="D481" s="129" t="s">
        <v>153</v>
      </c>
      <c r="E481" s="130" t="s">
        <v>706</v>
      </c>
      <c r="F481" s="131" t="s">
        <v>707</v>
      </c>
      <c r="G481" s="132" t="s">
        <v>170</v>
      </c>
      <c r="H481" s="133">
        <v>5.1100000000000003</v>
      </c>
      <c r="I481" s="134"/>
      <c r="J481" s="135">
        <f>ROUND(I481*H481,2)</f>
        <v>0</v>
      </c>
      <c r="K481" s="131" t="s">
        <v>157</v>
      </c>
      <c r="L481" s="33"/>
      <c r="M481" s="136" t="s">
        <v>19</v>
      </c>
      <c r="N481" s="137" t="s">
        <v>47</v>
      </c>
      <c r="P481" s="138">
        <f>O481*H481</f>
        <v>0</v>
      </c>
      <c r="Q481" s="138">
        <v>0</v>
      </c>
      <c r="R481" s="138">
        <f>Q481*H481</f>
        <v>0</v>
      </c>
      <c r="S481" s="138">
        <v>1.721E-2</v>
      </c>
      <c r="T481" s="138">
        <f>S481*H481</f>
        <v>8.794310000000001E-2</v>
      </c>
      <c r="U481" s="329" t="s">
        <v>19</v>
      </c>
      <c r="V481" s="1" t="str">
        <f t="shared" si="5"/>
        <v/>
      </c>
      <c r="AR481" s="140" t="s">
        <v>258</v>
      </c>
      <c r="AT481" s="140" t="s">
        <v>153</v>
      </c>
      <c r="AU481" s="140" t="s">
        <v>88</v>
      </c>
      <c r="AY481" s="18" t="s">
        <v>150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88</v>
      </c>
      <c r="BK481" s="141">
        <f>ROUND(I481*H481,2)</f>
        <v>0</v>
      </c>
      <c r="BL481" s="18" t="s">
        <v>258</v>
      </c>
      <c r="BM481" s="140" t="s">
        <v>708</v>
      </c>
    </row>
    <row r="482" spans="2:65" s="1" customFormat="1" ht="11.25" x14ac:dyDescent="0.2">
      <c r="B482" s="33"/>
      <c r="D482" s="142" t="s">
        <v>160</v>
      </c>
      <c r="F482" s="143" t="s">
        <v>709</v>
      </c>
      <c r="I482" s="144"/>
      <c r="L482" s="33"/>
      <c r="M482" s="145"/>
      <c r="U482" s="330"/>
      <c r="V482" s="1" t="str">
        <f t="shared" si="5"/>
        <v/>
      </c>
      <c r="AT482" s="18" t="s">
        <v>160</v>
      </c>
      <c r="AU482" s="18" t="s">
        <v>88</v>
      </c>
    </row>
    <row r="483" spans="2:65" s="14" customFormat="1" ht="11.25" x14ac:dyDescent="0.2">
      <c r="B483" s="159"/>
      <c r="D483" s="147" t="s">
        <v>162</v>
      </c>
      <c r="E483" s="160" t="s">
        <v>19</v>
      </c>
      <c r="F483" s="161" t="s">
        <v>290</v>
      </c>
      <c r="H483" s="160" t="s">
        <v>19</v>
      </c>
      <c r="I483" s="162"/>
      <c r="L483" s="159"/>
      <c r="M483" s="163"/>
      <c r="U483" s="333"/>
      <c r="V483" s="1" t="str">
        <f t="shared" si="5"/>
        <v/>
      </c>
      <c r="AT483" s="160" t="s">
        <v>162</v>
      </c>
      <c r="AU483" s="160" t="s">
        <v>88</v>
      </c>
      <c r="AV483" s="14" t="s">
        <v>82</v>
      </c>
      <c r="AW483" s="14" t="s">
        <v>36</v>
      </c>
      <c r="AX483" s="14" t="s">
        <v>75</v>
      </c>
      <c r="AY483" s="160" t="s">
        <v>150</v>
      </c>
    </row>
    <row r="484" spans="2:65" s="12" customFormat="1" ht="11.25" x14ac:dyDescent="0.2">
      <c r="B484" s="146"/>
      <c r="D484" s="147" t="s">
        <v>162</v>
      </c>
      <c r="E484" s="148" t="s">
        <v>19</v>
      </c>
      <c r="F484" s="149" t="s">
        <v>481</v>
      </c>
      <c r="H484" s="150">
        <v>5.1100000000000003</v>
      </c>
      <c r="I484" s="151"/>
      <c r="L484" s="146"/>
      <c r="M484" s="152"/>
      <c r="U484" s="331"/>
      <c r="V484" s="1" t="str">
        <f t="shared" si="5"/>
        <v/>
      </c>
      <c r="AT484" s="148" t="s">
        <v>162</v>
      </c>
      <c r="AU484" s="148" t="s">
        <v>88</v>
      </c>
      <c r="AV484" s="12" t="s">
        <v>88</v>
      </c>
      <c r="AW484" s="12" t="s">
        <v>36</v>
      </c>
      <c r="AX484" s="12" t="s">
        <v>75</v>
      </c>
      <c r="AY484" s="148" t="s">
        <v>150</v>
      </c>
    </row>
    <row r="485" spans="2:65" s="13" customFormat="1" ht="11.25" x14ac:dyDescent="0.2">
      <c r="B485" s="153"/>
      <c r="D485" s="147" t="s">
        <v>162</v>
      </c>
      <c r="E485" s="154" t="s">
        <v>19</v>
      </c>
      <c r="F485" s="155" t="s">
        <v>167</v>
      </c>
      <c r="H485" s="156">
        <v>5.1100000000000003</v>
      </c>
      <c r="I485" s="157"/>
      <c r="L485" s="153"/>
      <c r="M485" s="158"/>
      <c r="U485" s="332"/>
      <c r="V485" s="1" t="str">
        <f t="shared" si="5"/>
        <v/>
      </c>
      <c r="AT485" s="154" t="s">
        <v>162</v>
      </c>
      <c r="AU485" s="154" t="s">
        <v>88</v>
      </c>
      <c r="AV485" s="13" t="s">
        <v>158</v>
      </c>
      <c r="AW485" s="13" t="s">
        <v>36</v>
      </c>
      <c r="AX485" s="13" t="s">
        <v>82</v>
      </c>
      <c r="AY485" s="154" t="s">
        <v>150</v>
      </c>
    </row>
    <row r="486" spans="2:65" s="1" customFormat="1" ht="24.2" customHeight="1" x14ac:dyDescent="0.2">
      <c r="B486" s="33"/>
      <c r="C486" s="129" t="s">
        <v>710</v>
      </c>
      <c r="D486" s="129" t="s">
        <v>153</v>
      </c>
      <c r="E486" s="130" t="s">
        <v>711</v>
      </c>
      <c r="F486" s="131" t="s">
        <v>712</v>
      </c>
      <c r="G486" s="132" t="s">
        <v>170</v>
      </c>
      <c r="H486" s="133">
        <v>6.53</v>
      </c>
      <c r="I486" s="134"/>
      <c r="J486" s="135">
        <f>ROUND(I486*H486,2)</f>
        <v>0</v>
      </c>
      <c r="K486" s="131" t="s">
        <v>157</v>
      </c>
      <c r="L486" s="33"/>
      <c r="M486" s="136" t="s">
        <v>19</v>
      </c>
      <c r="N486" s="137" t="s">
        <v>47</v>
      </c>
      <c r="P486" s="138">
        <f>O486*H486</f>
        <v>0</v>
      </c>
      <c r="Q486" s="138">
        <v>1.259E-2</v>
      </c>
      <c r="R486" s="138">
        <f>Q486*H486</f>
        <v>8.22127E-2</v>
      </c>
      <c r="S486" s="138">
        <v>0</v>
      </c>
      <c r="T486" s="138">
        <f>S486*H486</f>
        <v>0</v>
      </c>
      <c r="U486" s="329" t="s">
        <v>171</v>
      </c>
      <c r="V486" s="1">
        <f t="shared" si="5"/>
        <v>0</v>
      </c>
      <c r="AR486" s="140" t="s">
        <v>258</v>
      </c>
      <c r="AT486" s="140" t="s">
        <v>153</v>
      </c>
      <c r="AU486" s="140" t="s">
        <v>88</v>
      </c>
      <c r="AY486" s="18" t="s">
        <v>150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8" t="s">
        <v>88</v>
      </c>
      <c r="BK486" s="141">
        <f>ROUND(I486*H486,2)</f>
        <v>0</v>
      </c>
      <c r="BL486" s="18" t="s">
        <v>258</v>
      </c>
      <c r="BM486" s="140" t="s">
        <v>713</v>
      </c>
    </row>
    <row r="487" spans="2:65" s="1" customFormat="1" ht="11.25" x14ac:dyDescent="0.2">
      <c r="B487" s="33"/>
      <c r="D487" s="142" t="s">
        <v>160</v>
      </c>
      <c r="F487" s="143" t="s">
        <v>714</v>
      </c>
      <c r="I487" s="144"/>
      <c r="L487" s="33"/>
      <c r="M487" s="145"/>
      <c r="U487" s="330"/>
      <c r="V487" s="1" t="str">
        <f t="shared" si="5"/>
        <v/>
      </c>
      <c r="AT487" s="18" t="s">
        <v>160</v>
      </c>
      <c r="AU487" s="18" t="s">
        <v>88</v>
      </c>
    </row>
    <row r="488" spans="2:65" s="14" customFormat="1" ht="11.25" x14ac:dyDescent="0.2">
      <c r="B488" s="159"/>
      <c r="D488" s="147" t="s">
        <v>162</v>
      </c>
      <c r="E488" s="160" t="s">
        <v>19</v>
      </c>
      <c r="F488" s="161" t="s">
        <v>197</v>
      </c>
      <c r="H488" s="160" t="s">
        <v>19</v>
      </c>
      <c r="I488" s="162"/>
      <c r="L488" s="159"/>
      <c r="M488" s="163"/>
      <c r="U488" s="333"/>
      <c r="V488" s="1" t="str">
        <f t="shared" si="5"/>
        <v/>
      </c>
      <c r="AT488" s="160" t="s">
        <v>162</v>
      </c>
      <c r="AU488" s="160" t="s">
        <v>88</v>
      </c>
      <c r="AV488" s="14" t="s">
        <v>82</v>
      </c>
      <c r="AW488" s="14" t="s">
        <v>36</v>
      </c>
      <c r="AX488" s="14" t="s">
        <v>75</v>
      </c>
      <c r="AY488" s="160" t="s">
        <v>150</v>
      </c>
    </row>
    <row r="489" spans="2:65" s="12" customFormat="1" ht="11.25" x14ac:dyDescent="0.2">
      <c r="B489" s="146"/>
      <c r="D489" s="147" t="s">
        <v>162</v>
      </c>
      <c r="E489" s="148" t="s">
        <v>19</v>
      </c>
      <c r="F489" s="149" t="s">
        <v>320</v>
      </c>
      <c r="H489" s="150">
        <v>5.37</v>
      </c>
      <c r="I489" s="151"/>
      <c r="L489" s="146"/>
      <c r="M489" s="152"/>
      <c r="U489" s="331"/>
      <c r="V489" s="1" t="str">
        <f t="shared" ref="V489:V552" si="6">IF(U489="investice",J489,"")</f>
        <v/>
      </c>
      <c r="AT489" s="148" t="s">
        <v>162</v>
      </c>
      <c r="AU489" s="148" t="s">
        <v>88</v>
      </c>
      <c r="AV489" s="12" t="s">
        <v>88</v>
      </c>
      <c r="AW489" s="12" t="s">
        <v>36</v>
      </c>
      <c r="AX489" s="12" t="s">
        <v>75</v>
      </c>
      <c r="AY489" s="148" t="s">
        <v>150</v>
      </c>
    </row>
    <row r="490" spans="2:65" s="12" customFormat="1" ht="11.25" x14ac:dyDescent="0.2">
      <c r="B490" s="146"/>
      <c r="D490" s="147" t="s">
        <v>162</v>
      </c>
      <c r="E490" s="148" t="s">
        <v>19</v>
      </c>
      <c r="F490" s="149" t="s">
        <v>321</v>
      </c>
      <c r="H490" s="150">
        <v>1.1599999999999999</v>
      </c>
      <c r="I490" s="151"/>
      <c r="L490" s="146"/>
      <c r="M490" s="152"/>
      <c r="U490" s="331"/>
      <c r="V490" s="1" t="str">
        <f t="shared" si="6"/>
        <v/>
      </c>
      <c r="AT490" s="148" t="s">
        <v>162</v>
      </c>
      <c r="AU490" s="148" t="s">
        <v>88</v>
      </c>
      <c r="AV490" s="12" t="s">
        <v>88</v>
      </c>
      <c r="AW490" s="12" t="s">
        <v>36</v>
      </c>
      <c r="AX490" s="12" t="s">
        <v>75</v>
      </c>
      <c r="AY490" s="148" t="s">
        <v>150</v>
      </c>
    </row>
    <row r="491" spans="2:65" s="13" customFormat="1" ht="11.25" x14ac:dyDescent="0.2">
      <c r="B491" s="153"/>
      <c r="D491" s="147" t="s">
        <v>162</v>
      </c>
      <c r="E491" s="154" t="s">
        <v>19</v>
      </c>
      <c r="F491" s="155" t="s">
        <v>167</v>
      </c>
      <c r="H491" s="156">
        <v>6.53</v>
      </c>
      <c r="I491" s="157"/>
      <c r="L491" s="153"/>
      <c r="M491" s="158"/>
      <c r="U491" s="332"/>
      <c r="V491" s="1" t="str">
        <f t="shared" si="6"/>
        <v/>
      </c>
      <c r="AT491" s="154" t="s">
        <v>162</v>
      </c>
      <c r="AU491" s="154" t="s">
        <v>88</v>
      </c>
      <c r="AV491" s="13" t="s">
        <v>158</v>
      </c>
      <c r="AW491" s="13" t="s">
        <v>36</v>
      </c>
      <c r="AX491" s="13" t="s">
        <v>82</v>
      </c>
      <c r="AY491" s="154" t="s">
        <v>150</v>
      </c>
    </row>
    <row r="492" spans="2:65" s="1" customFormat="1" ht="16.5" customHeight="1" x14ac:dyDescent="0.2">
      <c r="B492" s="33"/>
      <c r="C492" s="129" t="s">
        <v>715</v>
      </c>
      <c r="D492" s="129" t="s">
        <v>153</v>
      </c>
      <c r="E492" s="130" t="s">
        <v>716</v>
      </c>
      <c r="F492" s="131" t="s">
        <v>717</v>
      </c>
      <c r="G492" s="132" t="s">
        <v>170</v>
      </c>
      <c r="H492" s="133">
        <v>1.1599999999999999</v>
      </c>
      <c r="I492" s="134"/>
      <c r="J492" s="135">
        <f>ROUND(I492*H492,2)</f>
        <v>0</v>
      </c>
      <c r="K492" s="131" t="s">
        <v>157</v>
      </c>
      <c r="L492" s="33"/>
      <c r="M492" s="136" t="s">
        <v>19</v>
      </c>
      <c r="N492" s="137" t="s">
        <v>47</v>
      </c>
      <c r="P492" s="138">
        <f>O492*H492</f>
        <v>0</v>
      </c>
      <c r="Q492" s="138">
        <v>0</v>
      </c>
      <c r="R492" s="138">
        <f>Q492*H492</f>
        <v>0</v>
      </c>
      <c r="S492" s="138">
        <v>0</v>
      </c>
      <c r="T492" s="138">
        <f>S492*H492</f>
        <v>0</v>
      </c>
      <c r="U492" s="329" t="s">
        <v>171</v>
      </c>
      <c r="V492" s="1">
        <f t="shared" si="6"/>
        <v>0</v>
      </c>
      <c r="AR492" s="140" t="s">
        <v>258</v>
      </c>
      <c r="AT492" s="140" t="s">
        <v>153</v>
      </c>
      <c r="AU492" s="140" t="s">
        <v>88</v>
      </c>
      <c r="AY492" s="18" t="s">
        <v>150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8" t="s">
        <v>88</v>
      </c>
      <c r="BK492" s="141">
        <f>ROUND(I492*H492,2)</f>
        <v>0</v>
      </c>
      <c r="BL492" s="18" t="s">
        <v>258</v>
      </c>
      <c r="BM492" s="140" t="s">
        <v>718</v>
      </c>
    </row>
    <row r="493" spans="2:65" s="1" customFormat="1" ht="11.25" x14ac:dyDescent="0.2">
      <c r="B493" s="33"/>
      <c r="D493" s="142" t="s">
        <v>160</v>
      </c>
      <c r="F493" s="143" t="s">
        <v>719</v>
      </c>
      <c r="I493" s="144"/>
      <c r="L493" s="33"/>
      <c r="M493" s="145"/>
      <c r="U493" s="330"/>
      <c r="V493" s="1" t="str">
        <f t="shared" si="6"/>
        <v/>
      </c>
      <c r="AT493" s="18" t="s">
        <v>160</v>
      </c>
      <c r="AU493" s="18" t="s">
        <v>88</v>
      </c>
    </row>
    <row r="494" spans="2:65" s="1" customFormat="1" ht="16.5" customHeight="1" x14ac:dyDescent="0.2">
      <c r="B494" s="33"/>
      <c r="C494" s="129" t="s">
        <v>720</v>
      </c>
      <c r="D494" s="129" t="s">
        <v>153</v>
      </c>
      <c r="E494" s="130" t="s">
        <v>721</v>
      </c>
      <c r="F494" s="131" t="s">
        <v>722</v>
      </c>
      <c r="G494" s="132" t="s">
        <v>170</v>
      </c>
      <c r="H494" s="133">
        <v>6.53</v>
      </c>
      <c r="I494" s="134"/>
      <c r="J494" s="135">
        <f>ROUND(I494*H494,2)</f>
        <v>0</v>
      </c>
      <c r="K494" s="131" t="s">
        <v>157</v>
      </c>
      <c r="L494" s="33"/>
      <c r="M494" s="136" t="s">
        <v>19</v>
      </c>
      <c r="N494" s="137" t="s">
        <v>47</v>
      </c>
      <c r="P494" s="138">
        <f>O494*H494</f>
        <v>0</v>
      </c>
      <c r="Q494" s="138">
        <v>1E-4</v>
      </c>
      <c r="R494" s="138">
        <f>Q494*H494</f>
        <v>6.5300000000000004E-4</v>
      </c>
      <c r="S494" s="138">
        <v>0</v>
      </c>
      <c r="T494" s="138">
        <f>S494*H494</f>
        <v>0</v>
      </c>
      <c r="U494" s="329" t="s">
        <v>171</v>
      </c>
      <c r="V494" s="1">
        <f t="shared" si="6"/>
        <v>0</v>
      </c>
      <c r="AR494" s="140" t="s">
        <v>258</v>
      </c>
      <c r="AT494" s="140" t="s">
        <v>153</v>
      </c>
      <c r="AU494" s="140" t="s">
        <v>88</v>
      </c>
      <c r="AY494" s="18" t="s">
        <v>150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88</v>
      </c>
      <c r="BK494" s="141">
        <f>ROUND(I494*H494,2)</f>
        <v>0</v>
      </c>
      <c r="BL494" s="18" t="s">
        <v>258</v>
      </c>
      <c r="BM494" s="140" t="s">
        <v>723</v>
      </c>
    </row>
    <row r="495" spans="2:65" s="1" customFormat="1" ht="11.25" x14ac:dyDescent="0.2">
      <c r="B495" s="33"/>
      <c r="D495" s="142" t="s">
        <v>160</v>
      </c>
      <c r="F495" s="143" t="s">
        <v>724</v>
      </c>
      <c r="I495" s="144"/>
      <c r="L495" s="33"/>
      <c r="M495" s="145"/>
      <c r="U495" s="330"/>
      <c r="V495" s="1" t="str">
        <f t="shared" si="6"/>
        <v/>
      </c>
      <c r="AT495" s="18" t="s">
        <v>160</v>
      </c>
      <c r="AU495" s="18" t="s">
        <v>88</v>
      </c>
    </row>
    <row r="496" spans="2:65" s="1" customFormat="1" ht="24.2" customHeight="1" x14ac:dyDescent="0.2">
      <c r="B496" s="33"/>
      <c r="C496" s="129" t="s">
        <v>725</v>
      </c>
      <c r="D496" s="129" t="s">
        <v>153</v>
      </c>
      <c r="E496" s="130" t="s">
        <v>726</v>
      </c>
      <c r="F496" s="131" t="s">
        <v>727</v>
      </c>
      <c r="G496" s="132" t="s">
        <v>170</v>
      </c>
      <c r="H496" s="133">
        <v>6.53</v>
      </c>
      <c r="I496" s="134"/>
      <c r="J496" s="135">
        <f>ROUND(I496*H496,2)</f>
        <v>0</v>
      </c>
      <c r="K496" s="131" t="s">
        <v>157</v>
      </c>
      <c r="L496" s="33"/>
      <c r="M496" s="136" t="s">
        <v>19</v>
      </c>
      <c r="N496" s="137" t="s">
        <v>47</v>
      </c>
      <c r="P496" s="138">
        <f>O496*H496</f>
        <v>0</v>
      </c>
      <c r="Q496" s="138">
        <v>1E-4</v>
      </c>
      <c r="R496" s="138">
        <f>Q496*H496</f>
        <v>6.5300000000000004E-4</v>
      </c>
      <c r="S496" s="138">
        <v>0</v>
      </c>
      <c r="T496" s="138">
        <f>S496*H496</f>
        <v>0</v>
      </c>
      <c r="U496" s="329" t="s">
        <v>171</v>
      </c>
      <c r="V496" s="1">
        <f t="shared" si="6"/>
        <v>0</v>
      </c>
      <c r="AR496" s="140" t="s">
        <v>258</v>
      </c>
      <c r="AT496" s="140" t="s">
        <v>153</v>
      </c>
      <c r="AU496" s="140" t="s">
        <v>88</v>
      </c>
      <c r="AY496" s="18" t="s">
        <v>150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8" t="s">
        <v>88</v>
      </c>
      <c r="BK496" s="141">
        <f>ROUND(I496*H496,2)</f>
        <v>0</v>
      </c>
      <c r="BL496" s="18" t="s">
        <v>258</v>
      </c>
      <c r="BM496" s="140" t="s">
        <v>728</v>
      </c>
    </row>
    <row r="497" spans="2:65" s="1" customFormat="1" ht="11.25" x14ac:dyDescent="0.2">
      <c r="B497" s="33"/>
      <c r="D497" s="142" t="s">
        <v>160</v>
      </c>
      <c r="F497" s="143" t="s">
        <v>729</v>
      </c>
      <c r="I497" s="144"/>
      <c r="L497" s="33"/>
      <c r="M497" s="145"/>
      <c r="U497" s="330"/>
      <c r="V497" s="1" t="str">
        <f t="shared" si="6"/>
        <v/>
      </c>
      <c r="AT497" s="18" t="s">
        <v>160</v>
      </c>
      <c r="AU497" s="18" t="s">
        <v>88</v>
      </c>
    </row>
    <row r="498" spans="2:65" s="1" customFormat="1" ht="33" customHeight="1" x14ac:dyDescent="0.2">
      <c r="B498" s="33"/>
      <c r="C498" s="129" t="s">
        <v>730</v>
      </c>
      <c r="D498" s="129" t="s">
        <v>153</v>
      </c>
      <c r="E498" s="130" t="s">
        <v>731</v>
      </c>
      <c r="F498" s="131" t="s">
        <v>732</v>
      </c>
      <c r="G498" s="132" t="s">
        <v>408</v>
      </c>
      <c r="H498" s="133">
        <v>1</v>
      </c>
      <c r="I498" s="134"/>
      <c r="J498" s="135">
        <f>ROUND(I498*H498,2)</f>
        <v>0</v>
      </c>
      <c r="K498" s="131" t="s">
        <v>157</v>
      </c>
      <c r="L498" s="33"/>
      <c r="M498" s="136" t="s">
        <v>19</v>
      </c>
      <c r="N498" s="137" t="s">
        <v>47</v>
      </c>
      <c r="P498" s="138">
        <f>O498*H498</f>
        <v>0</v>
      </c>
      <c r="Q498" s="138">
        <v>1.01E-3</v>
      </c>
      <c r="R498" s="138">
        <f>Q498*H498</f>
        <v>1.01E-3</v>
      </c>
      <c r="S498" s="138">
        <v>6.7600000000000004E-3</v>
      </c>
      <c r="T498" s="138">
        <f>S498*H498</f>
        <v>6.7600000000000004E-3</v>
      </c>
      <c r="U498" s="329" t="s">
        <v>171</v>
      </c>
      <c r="V498" s="1">
        <f t="shared" si="6"/>
        <v>0</v>
      </c>
      <c r="AR498" s="140" t="s">
        <v>258</v>
      </c>
      <c r="AT498" s="140" t="s">
        <v>153</v>
      </c>
      <c r="AU498" s="140" t="s">
        <v>88</v>
      </c>
      <c r="AY498" s="18" t="s">
        <v>150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8" t="s">
        <v>88</v>
      </c>
      <c r="BK498" s="141">
        <f>ROUND(I498*H498,2)</f>
        <v>0</v>
      </c>
      <c r="BL498" s="18" t="s">
        <v>258</v>
      </c>
      <c r="BM498" s="140" t="s">
        <v>733</v>
      </c>
    </row>
    <row r="499" spans="2:65" s="1" customFormat="1" ht="11.25" x14ac:dyDescent="0.2">
      <c r="B499" s="33"/>
      <c r="D499" s="142" t="s">
        <v>160</v>
      </c>
      <c r="F499" s="143" t="s">
        <v>734</v>
      </c>
      <c r="I499" s="144"/>
      <c r="L499" s="33"/>
      <c r="M499" s="145"/>
      <c r="U499" s="330"/>
      <c r="V499" s="1" t="str">
        <f t="shared" si="6"/>
        <v/>
      </c>
      <c r="AT499" s="18" t="s">
        <v>160</v>
      </c>
      <c r="AU499" s="18" t="s">
        <v>88</v>
      </c>
    </row>
    <row r="500" spans="2:65" s="14" customFormat="1" ht="11.25" x14ac:dyDescent="0.2">
      <c r="B500" s="159"/>
      <c r="D500" s="147" t="s">
        <v>162</v>
      </c>
      <c r="E500" s="160" t="s">
        <v>19</v>
      </c>
      <c r="F500" s="161" t="s">
        <v>735</v>
      </c>
      <c r="H500" s="160" t="s">
        <v>19</v>
      </c>
      <c r="I500" s="162"/>
      <c r="L500" s="159"/>
      <c r="M500" s="163"/>
      <c r="U500" s="333"/>
      <c r="V500" s="1" t="str">
        <f t="shared" si="6"/>
        <v/>
      </c>
      <c r="AT500" s="160" t="s">
        <v>162</v>
      </c>
      <c r="AU500" s="160" t="s">
        <v>88</v>
      </c>
      <c r="AV500" s="14" t="s">
        <v>82</v>
      </c>
      <c r="AW500" s="14" t="s">
        <v>36</v>
      </c>
      <c r="AX500" s="14" t="s">
        <v>75</v>
      </c>
      <c r="AY500" s="160" t="s">
        <v>150</v>
      </c>
    </row>
    <row r="501" spans="2:65" s="12" customFormat="1" ht="11.25" x14ac:dyDescent="0.2">
      <c r="B501" s="146"/>
      <c r="D501" s="147" t="s">
        <v>162</v>
      </c>
      <c r="E501" s="148" t="s">
        <v>19</v>
      </c>
      <c r="F501" s="149" t="s">
        <v>736</v>
      </c>
      <c r="H501" s="150">
        <v>1</v>
      </c>
      <c r="I501" s="151"/>
      <c r="L501" s="146"/>
      <c r="M501" s="152"/>
      <c r="U501" s="331"/>
      <c r="V501" s="1" t="str">
        <f t="shared" si="6"/>
        <v/>
      </c>
      <c r="AT501" s="148" t="s">
        <v>162</v>
      </c>
      <c r="AU501" s="148" t="s">
        <v>88</v>
      </c>
      <c r="AV501" s="12" t="s">
        <v>88</v>
      </c>
      <c r="AW501" s="12" t="s">
        <v>36</v>
      </c>
      <c r="AX501" s="12" t="s">
        <v>75</v>
      </c>
      <c r="AY501" s="148" t="s">
        <v>150</v>
      </c>
    </row>
    <row r="502" spans="2:65" s="13" customFormat="1" ht="11.25" x14ac:dyDescent="0.2">
      <c r="B502" s="153"/>
      <c r="D502" s="147" t="s">
        <v>162</v>
      </c>
      <c r="E502" s="154" t="s">
        <v>19</v>
      </c>
      <c r="F502" s="155" t="s">
        <v>167</v>
      </c>
      <c r="H502" s="156">
        <v>1</v>
      </c>
      <c r="I502" s="157"/>
      <c r="L502" s="153"/>
      <c r="M502" s="158"/>
      <c r="U502" s="332"/>
      <c r="V502" s="1" t="str">
        <f t="shared" si="6"/>
        <v/>
      </c>
      <c r="AT502" s="154" t="s">
        <v>162</v>
      </c>
      <c r="AU502" s="154" t="s">
        <v>88</v>
      </c>
      <c r="AV502" s="13" t="s">
        <v>158</v>
      </c>
      <c r="AW502" s="13" t="s">
        <v>36</v>
      </c>
      <c r="AX502" s="13" t="s">
        <v>82</v>
      </c>
      <c r="AY502" s="154" t="s">
        <v>150</v>
      </c>
    </row>
    <row r="503" spans="2:65" s="1" customFormat="1" ht="24.2" customHeight="1" x14ac:dyDescent="0.2">
      <c r="B503" s="33"/>
      <c r="C503" s="129" t="s">
        <v>737</v>
      </c>
      <c r="D503" s="129" t="s">
        <v>153</v>
      </c>
      <c r="E503" s="130" t="s">
        <v>738</v>
      </c>
      <c r="F503" s="131" t="s">
        <v>739</v>
      </c>
      <c r="G503" s="132" t="s">
        <v>408</v>
      </c>
      <c r="H503" s="133">
        <v>1</v>
      </c>
      <c r="I503" s="134"/>
      <c r="J503" s="135">
        <f>ROUND(I503*H503,2)</f>
        <v>0</v>
      </c>
      <c r="K503" s="131" t="s">
        <v>157</v>
      </c>
      <c r="L503" s="33"/>
      <c r="M503" s="136" t="s">
        <v>19</v>
      </c>
      <c r="N503" s="137" t="s">
        <v>47</v>
      </c>
      <c r="P503" s="138">
        <f>O503*H503</f>
        <v>0</v>
      </c>
      <c r="Q503" s="138">
        <v>5.0000000000000002E-5</v>
      </c>
      <c r="R503" s="138">
        <f>Q503*H503</f>
        <v>5.0000000000000002E-5</v>
      </c>
      <c r="S503" s="138">
        <v>0</v>
      </c>
      <c r="T503" s="138">
        <f>S503*H503</f>
        <v>0</v>
      </c>
      <c r="U503" s="329" t="s">
        <v>171</v>
      </c>
      <c r="V503" s="1">
        <f t="shared" si="6"/>
        <v>0</v>
      </c>
      <c r="AR503" s="140" t="s">
        <v>258</v>
      </c>
      <c r="AT503" s="140" t="s">
        <v>153</v>
      </c>
      <c r="AU503" s="140" t="s">
        <v>88</v>
      </c>
      <c r="AY503" s="18" t="s">
        <v>150</v>
      </c>
      <c r="BE503" s="141">
        <f>IF(N503="základní",J503,0)</f>
        <v>0</v>
      </c>
      <c r="BF503" s="141">
        <f>IF(N503="snížená",J503,0)</f>
        <v>0</v>
      </c>
      <c r="BG503" s="141">
        <f>IF(N503="zákl. přenesená",J503,0)</f>
        <v>0</v>
      </c>
      <c r="BH503" s="141">
        <f>IF(N503="sníž. přenesená",J503,0)</f>
        <v>0</v>
      </c>
      <c r="BI503" s="141">
        <f>IF(N503="nulová",J503,0)</f>
        <v>0</v>
      </c>
      <c r="BJ503" s="18" t="s">
        <v>88</v>
      </c>
      <c r="BK503" s="141">
        <f>ROUND(I503*H503,2)</f>
        <v>0</v>
      </c>
      <c r="BL503" s="18" t="s">
        <v>258</v>
      </c>
      <c r="BM503" s="140" t="s">
        <v>740</v>
      </c>
    </row>
    <row r="504" spans="2:65" s="1" customFormat="1" ht="11.25" x14ac:dyDescent="0.2">
      <c r="B504" s="33"/>
      <c r="D504" s="142" t="s">
        <v>160</v>
      </c>
      <c r="F504" s="143" t="s">
        <v>741</v>
      </c>
      <c r="I504" s="144"/>
      <c r="L504" s="33"/>
      <c r="M504" s="145"/>
      <c r="U504" s="330"/>
      <c r="V504" s="1" t="str">
        <f t="shared" si="6"/>
        <v/>
      </c>
      <c r="AT504" s="18" t="s">
        <v>160</v>
      </c>
      <c r="AU504" s="18" t="s">
        <v>88</v>
      </c>
    </row>
    <row r="505" spans="2:65" s="14" customFormat="1" ht="11.25" x14ac:dyDescent="0.2">
      <c r="B505" s="159"/>
      <c r="D505" s="147" t="s">
        <v>162</v>
      </c>
      <c r="E505" s="160" t="s">
        <v>19</v>
      </c>
      <c r="F505" s="161" t="s">
        <v>735</v>
      </c>
      <c r="H505" s="160" t="s">
        <v>19</v>
      </c>
      <c r="I505" s="162"/>
      <c r="L505" s="159"/>
      <c r="M505" s="163"/>
      <c r="U505" s="333"/>
      <c r="V505" s="1" t="str">
        <f t="shared" si="6"/>
        <v/>
      </c>
      <c r="AT505" s="160" t="s">
        <v>162</v>
      </c>
      <c r="AU505" s="160" t="s">
        <v>88</v>
      </c>
      <c r="AV505" s="14" t="s">
        <v>82</v>
      </c>
      <c r="AW505" s="14" t="s">
        <v>36</v>
      </c>
      <c r="AX505" s="14" t="s">
        <v>75</v>
      </c>
      <c r="AY505" s="160" t="s">
        <v>150</v>
      </c>
    </row>
    <row r="506" spans="2:65" s="12" customFormat="1" ht="11.25" x14ac:dyDescent="0.2">
      <c r="B506" s="146"/>
      <c r="D506" s="147" t="s">
        <v>162</v>
      </c>
      <c r="E506" s="148" t="s">
        <v>19</v>
      </c>
      <c r="F506" s="149" t="s">
        <v>736</v>
      </c>
      <c r="H506" s="150">
        <v>1</v>
      </c>
      <c r="I506" s="151"/>
      <c r="L506" s="146"/>
      <c r="M506" s="152"/>
      <c r="U506" s="331"/>
      <c r="V506" s="1" t="str">
        <f t="shared" si="6"/>
        <v/>
      </c>
      <c r="AT506" s="148" t="s">
        <v>162</v>
      </c>
      <c r="AU506" s="148" t="s">
        <v>88</v>
      </c>
      <c r="AV506" s="12" t="s">
        <v>88</v>
      </c>
      <c r="AW506" s="12" t="s">
        <v>36</v>
      </c>
      <c r="AX506" s="12" t="s">
        <v>75</v>
      </c>
      <c r="AY506" s="148" t="s">
        <v>150</v>
      </c>
    </row>
    <row r="507" spans="2:65" s="13" customFormat="1" ht="11.25" x14ac:dyDescent="0.2">
      <c r="B507" s="153"/>
      <c r="D507" s="147" t="s">
        <v>162</v>
      </c>
      <c r="E507" s="154" t="s">
        <v>19</v>
      </c>
      <c r="F507" s="155" t="s">
        <v>167</v>
      </c>
      <c r="H507" s="156">
        <v>1</v>
      </c>
      <c r="I507" s="157"/>
      <c r="L507" s="153"/>
      <c r="M507" s="158"/>
      <c r="U507" s="332"/>
      <c r="V507" s="1" t="str">
        <f t="shared" si="6"/>
        <v/>
      </c>
      <c r="AT507" s="154" t="s">
        <v>162</v>
      </c>
      <c r="AU507" s="154" t="s">
        <v>88</v>
      </c>
      <c r="AV507" s="13" t="s">
        <v>158</v>
      </c>
      <c r="AW507" s="13" t="s">
        <v>36</v>
      </c>
      <c r="AX507" s="13" t="s">
        <v>82</v>
      </c>
      <c r="AY507" s="154" t="s">
        <v>150</v>
      </c>
    </row>
    <row r="508" spans="2:65" s="1" customFormat="1" ht="16.5" customHeight="1" x14ac:dyDescent="0.2">
      <c r="B508" s="33"/>
      <c r="C508" s="171" t="s">
        <v>742</v>
      </c>
      <c r="D508" s="171" t="s">
        <v>743</v>
      </c>
      <c r="E508" s="172" t="s">
        <v>744</v>
      </c>
      <c r="F508" s="173" t="s">
        <v>745</v>
      </c>
      <c r="G508" s="174" t="s">
        <v>408</v>
      </c>
      <c r="H508" s="175">
        <v>1</v>
      </c>
      <c r="I508" s="176"/>
      <c r="J508" s="177">
        <f>ROUND(I508*H508,2)</f>
        <v>0</v>
      </c>
      <c r="K508" s="173" t="s">
        <v>157</v>
      </c>
      <c r="L508" s="178"/>
      <c r="M508" s="179" t="s">
        <v>19</v>
      </c>
      <c r="N508" s="180" t="s">
        <v>47</v>
      </c>
      <c r="P508" s="138">
        <f>O508*H508</f>
        <v>0</v>
      </c>
      <c r="Q508" s="138">
        <v>2.7000000000000001E-3</v>
      </c>
      <c r="R508" s="138">
        <f>Q508*H508</f>
        <v>2.7000000000000001E-3</v>
      </c>
      <c r="S508" s="138">
        <v>0</v>
      </c>
      <c r="T508" s="138">
        <f>S508*H508</f>
        <v>0</v>
      </c>
      <c r="U508" s="329" t="s">
        <v>171</v>
      </c>
      <c r="V508" s="1">
        <f t="shared" si="6"/>
        <v>0</v>
      </c>
      <c r="AR508" s="140" t="s">
        <v>380</v>
      </c>
      <c r="AT508" s="140" t="s">
        <v>743</v>
      </c>
      <c r="AU508" s="140" t="s">
        <v>88</v>
      </c>
      <c r="AY508" s="18" t="s">
        <v>150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8" t="s">
        <v>88</v>
      </c>
      <c r="BK508" s="141">
        <f>ROUND(I508*H508,2)</f>
        <v>0</v>
      </c>
      <c r="BL508" s="18" t="s">
        <v>258</v>
      </c>
      <c r="BM508" s="140" t="s">
        <v>746</v>
      </c>
    </row>
    <row r="509" spans="2:65" s="1" customFormat="1" ht="29.25" x14ac:dyDescent="0.2">
      <c r="B509" s="33"/>
      <c r="D509" s="147" t="s">
        <v>229</v>
      </c>
      <c r="F509" s="164" t="s">
        <v>747</v>
      </c>
      <c r="I509" s="144"/>
      <c r="L509" s="33"/>
      <c r="M509" s="145"/>
      <c r="U509" s="330"/>
      <c r="V509" s="1" t="str">
        <f t="shared" si="6"/>
        <v/>
      </c>
      <c r="AT509" s="18" t="s">
        <v>229</v>
      </c>
      <c r="AU509" s="18" t="s">
        <v>88</v>
      </c>
    </row>
    <row r="510" spans="2:65" s="1" customFormat="1" ht="21.75" customHeight="1" x14ac:dyDescent="0.2">
      <c r="B510" s="33"/>
      <c r="C510" s="129" t="s">
        <v>748</v>
      </c>
      <c r="D510" s="129" t="s">
        <v>153</v>
      </c>
      <c r="E510" s="130" t="s">
        <v>749</v>
      </c>
      <c r="F510" s="131" t="s">
        <v>750</v>
      </c>
      <c r="G510" s="132" t="s">
        <v>170</v>
      </c>
      <c r="H510" s="133">
        <v>71.349999999999994</v>
      </c>
      <c r="I510" s="134"/>
      <c r="J510" s="135">
        <f>ROUND(I510*H510,2)</f>
        <v>0</v>
      </c>
      <c r="K510" s="131" t="s">
        <v>19</v>
      </c>
      <c r="L510" s="33"/>
      <c r="M510" s="136" t="s">
        <v>19</v>
      </c>
      <c r="N510" s="137" t="s">
        <v>47</v>
      </c>
      <c r="P510" s="138">
        <f>O510*H510</f>
        <v>0</v>
      </c>
      <c r="Q510" s="138">
        <v>4.7350000000000003E-2</v>
      </c>
      <c r="R510" s="138">
        <f>Q510*H510</f>
        <v>3.3784225000000001</v>
      </c>
      <c r="S510" s="138">
        <v>0</v>
      </c>
      <c r="T510" s="138">
        <f>S510*H510</f>
        <v>0</v>
      </c>
      <c r="U510" s="329" t="s">
        <v>19</v>
      </c>
      <c r="V510" s="1" t="str">
        <f t="shared" si="6"/>
        <v/>
      </c>
      <c r="AR510" s="140" t="s">
        <v>258</v>
      </c>
      <c r="AT510" s="140" t="s">
        <v>153</v>
      </c>
      <c r="AU510" s="140" t="s">
        <v>88</v>
      </c>
      <c r="AY510" s="18" t="s">
        <v>150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8" t="s">
        <v>88</v>
      </c>
      <c r="BK510" s="141">
        <f>ROUND(I510*H510,2)</f>
        <v>0</v>
      </c>
      <c r="BL510" s="18" t="s">
        <v>258</v>
      </c>
      <c r="BM510" s="140" t="s">
        <v>751</v>
      </c>
    </row>
    <row r="511" spans="2:65" s="1" customFormat="1" ht="19.5" x14ac:dyDescent="0.2">
      <c r="B511" s="33"/>
      <c r="D511" s="147" t="s">
        <v>229</v>
      </c>
      <c r="F511" s="164" t="s">
        <v>752</v>
      </c>
      <c r="I511" s="144"/>
      <c r="L511" s="33"/>
      <c r="M511" s="145"/>
      <c r="U511" s="330"/>
      <c r="V511" s="1" t="str">
        <f t="shared" si="6"/>
        <v/>
      </c>
      <c r="AT511" s="18" t="s">
        <v>229</v>
      </c>
      <c r="AU511" s="18" t="s">
        <v>88</v>
      </c>
    </row>
    <row r="512" spans="2:65" s="14" customFormat="1" ht="11.25" x14ac:dyDescent="0.2">
      <c r="B512" s="159"/>
      <c r="D512" s="147" t="s">
        <v>162</v>
      </c>
      <c r="E512" s="160" t="s">
        <v>19</v>
      </c>
      <c r="F512" s="161" t="s">
        <v>753</v>
      </c>
      <c r="H512" s="160" t="s">
        <v>19</v>
      </c>
      <c r="I512" s="162"/>
      <c r="L512" s="159"/>
      <c r="M512" s="163"/>
      <c r="U512" s="333"/>
      <c r="V512" s="1" t="str">
        <f t="shared" si="6"/>
        <v/>
      </c>
      <c r="AT512" s="160" t="s">
        <v>162</v>
      </c>
      <c r="AU512" s="160" t="s">
        <v>88</v>
      </c>
      <c r="AV512" s="14" t="s">
        <v>82</v>
      </c>
      <c r="AW512" s="14" t="s">
        <v>36</v>
      </c>
      <c r="AX512" s="14" t="s">
        <v>75</v>
      </c>
      <c r="AY512" s="160" t="s">
        <v>150</v>
      </c>
    </row>
    <row r="513" spans="2:65" s="12" customFormat="1" ht="11.25" x14ac:dyDescent="0.2">
      <c r="B513" s="146"/>
      <c r="D513" s="147" t="s">
        <v>162</v>
      </c>
      <c r="E513" s="148" t="s">
        <v>19</v>
      </c>
      <c r="F513" s="149" t="s">
        <v>521</v>
      </c>
      <c r="H513" s="150">
        <v>24.36</v>
      </c>
      <c r="I513" s="151"/>
      <c r="L513" s="146"/>
      <c r="M513" s="152"/>
      <c r="U513" s="331"/>
      <c r="V513" s="1" t="str">
        <f t="shared" si="6"/>
        <v/>
      </c>
      <c r="AT513" s="148" t="s">
        <v>162</v>
      </c>
      <c r="AU513" s="148" t="s">
        <v>88</v>
      </c>
      <c r="AV513" s="12" t="s">
        <v>88</v>
      </c>
      <c r="AW513" s="12" t="s">
        <v>36</v>
      </c>
      <c r="AX513" s="12" t="s">
        <v>75</v>
      </c>
      <c r="AY513" s="148" t="s">
        <v>150</v>
      </c>
    </row>
    <row r="514" spans="2:65" s="12" customFormat="1" ht="11.25" x14ac:dyDescent="0.2">
      <c r="B514" s="146"/>
      <c r="D514" s="147" t="s">
        <v>162</v>
      </c>
      <c r="E514" s="148" t="s">
        <v>19</v>
      </c>
      <c r="F514" s="149" t="s">
        <v>522</v>
      </c>
      <c r="H514" s="150">
        <v>23.35</v>
      </c>
      <c r="I514" s="151"/>
      <c r="L514" s="146"/>
      <c r="M514" s="152"/>
      <c r="U514" s="331"/>
      <c r="V514" s="1" t="str">
        <f t="shared" si="6"/>
        <v/>
      </c>
      <c r="AT514" s="148" t="s">
        <v>162</v>
      </c>
      <c r="AU514" s="148" t="s">
        <v>88</v>
      </c>
      <c r="AV514" s="12" t="s">
        <v>88</v>
      </c>
      <c r="AW514" s="12" t="s">
        <v>36</v>
      </c>
      <c r="AX514" s="12" t="s">
        <v>75</v>
      </c>
      <c r="AY514" s="148" t="s">
        <v>150</v>
      </c>
    </row>
    <row r="515" spans="2:65" s="12" customFormat="1" ht="11.25" x14ac:dyDescent="0.2">
      <c r="B515" s="146"/>
      <c r="D515" s="147" t="s">
        <v>162</v>
      </c>
      <c r="E515" s="148" t="s">
        <v>19</v>
      </c>
      <c r="F515" s="149" t="s">
        <v>754</v>
      </c>
      <c r="H515" s="150">
        <v>22.19</v>
      </c>
      <c r="I515" s="151"/>
      <c r="L515" s="146"/>
      <c r="M515" s="152"/>
      <c r="U515" s="331"/>
      <c r="V515" s="1" t="str">
        <f t="shared" si="6"/>
        <v/>
      </c>
      <c r="AT515" s="148" t="s">
        <v>162</v>
      </c>
      <c r="AU515" s="148" t="s">
        <v>88</v>
      </c>
      <c r="AV515" s="12" t="s">
        <v>88</v>
      </c>
      <c r="AW515" s="12" t="s">
        <v>36</v>
      </c>
      <c r="AX515" s="12" t="s">
        <v>75</v>
      </c>
      <c r="AY515" s="148" t="s">
        <v>150</v>
      </c>
    </row>
    <row r="516" spans="2:65" s="12" customFormat="1" ht="11.25" x14ac:dyDescent="0.2">
      <c r="B516" s="146"/>
      <c r="D516" s="147" t="s">
        <v>162</v>
      </c>
      <c r="E516" s="148" t="s">
        <v>19</v>
      </c>
      <c r="F516" s="149" t="s">
        <v>755</v>
      </c>
      <c r="H516" s="150">
        <v>1.45</v>
      </c>
      <c r="I516" s="151"/>
      <c r="L516" s="146"/>
      <c r="M516" s="152"/>
      <c r="U516" s="331"/>
      <c r="V516" s="1" t="str">
        <f t="shared" si="6"/>
        <v/>
      </c>
      <c r="AT516" s="148" t="s">
        <v>162</v>
      </c>
      <c r="AU516" s="148" t="s">
        <v>88</v>
      </c>
      <c r="AV516" s="12" t="s">
        <v>88</v>
      </c>
      <c r="AW516" s="12" t="s">
        <v>36</v>
      </c>
      <c r="AX516" s="12" t="s">
        <v>75</v>
      </c>
      <c r="AY516" s="148" t="s">
        <v>150</v>
      </c>
    </row>
    <row r="517" spans="2:65" s="13" customFormat="1" ht="11.25" x14ac:dyDescent="0.2">
      <c r="B517" s="153"/>
      <c r="D517" s="147" t="s">
        <v>162</v>
      </c>
      <c r="E517" s="154" t="s">
        <v>19</v>
      </c>
      <c r="F517" s="155" t="s">
        <v>167</v>
      </c>
      <c r="H517" s="156">
        <v>71.350000000000009</v>
      </c>
      <c r="I517" s="157"/>
      <c r="L517" s="153"/>
      <c r="M517" s="158"/>
      <c r="U517" s="332"/>
      <c r="V517" s="1" t="str">
        <f t="shared" si="6"/>
        <v/>
      </c>
      <c r="AT517" s="154" t="s">
        <v>162</v>
      </c>
      <c r="AU517" s="154" t="s">
        <v>88</v>
      </c>
      <c r="AV517" s="13" t="s">
        <v>158</v>
      </c>
      <c r="AW517" s="13" t="s">
        <v>36</v>
      </c>
      <c r="AX517" s="13" t="s">
        <v>82</v>
      </c>
      <c r="AY517" s="154" t="s">
        <v>150</v>
      </c>
    </row>
    <row r="518" spans="2:65" s="1" customFormat="1" ht="37.9" customHeight="1" x14ac:dyDescent="0.2">
      <c r="B518" s="33"/>
      <c r="C518" s="129" t="s">
        <v>756</v>
      </c>
      <c r="D518" s="129" t="s">
        <v>153</v>
      </c>
      <c r="E518" s="130" t="s">
        <v>757</v>
      </c>
      <c r="F518" s="131" t="s">
        <v>758</v>
      </c>
      <c r="G518" s="132" t="s">
        <v>759</v>
      </c>
      <c r="H518" s="181"/>
      <c r="I518" s="134"/>
      <c r="J518" s="135">
        <f>ROUND(I518*H518,2)</f>
        <v>0</v>
      </c>
      <c r="K518" s="131" t="s">
        <v>157</v>
      </c>
      <c r="L518" s="33"/>
      <c r="M518" s="136" t="s">
        <v>19</v>
      </c>
      <c r="N518" s="137" t="s">
        <v>47</v>
      </c>
      <c r="P518" s="138">
        <f>O518*H518</f>
        <v>0</v>
      </c>
      <c r="Q518" s="138">
        <v>0</v>
      </c>
      <c r="R518" s="138">
        <f>Q518*H518</f>
        <v>0</v>
      </c>
      <c r="S518" s="138">
        <v>0</v>
      </c>
      <c r="T518" s="138">
        <f>S518*H518</f>
        <v>0</v>
      </c>
      <c r="U518" s="329" t="s">
        <v>19</v>
      </c>
      <c r="V518" s="1" t="str">
        <f t="shared" si="6"/>
        <v/>
      </c>
      <c r="AR518" s="140" t="s">
        <v>258</v>
      </c>
      <c r="AT518" s="140" t="s">
        <v>153</v>
      </c>
      <c r="AU518" s="140" t="s">
        <v>88</v>
      </c>
      <c r="AY518" s="18" t="s">
        <v>150</v>
      </c>
      <c r="BE518" s="141">
        <f>IF(N518="základní",J518,0)</f>
        <v>0</v>
      </c>
      <c r="BF518" s="141">
        <f>IF(N518="snížená",J518,0)</f>
        <v>0</v>
      </c>
      <c r="BG518" s="141">
        <f>IF(N518="zákl. přenesená",J518,0)</f>
        <v>0</v>
      </c>
      <c r="BH518" s="141">
        <f>IF(N518="sníž. přenesená",J518,0)</f>
        <v>0</v>
      </c>
      <c r="BI518" s="141">
        <f>IF(N518="nulová",J518,0)</f>
        <v>0</v>
      </c>
      <c r="BJ518" s="18" t="s">
        <v>88</v>
      </c>
      <c r="BK518" s="141">
        <f>ROUND(I518*H518,2)</f>
        <v>0</v>
      </c>
      <c r="BL518" s="18" t="s">
        <v>258</v>
      </c>
      <c r="BM518" s="140" t="s">
        <v>760</v>
      </c>
    </row>
    <row r="519" spans="2:65" s="1" customFormat="1" ht="11.25" x14ac:dyDescent="0.2">
      <c r="B519" s="33"/>
      <c r="D519" s="142" t="s">
        <v>160</v>
      </c>
      <c r="F519" s="143" t="s">
        <v>761</v>
      </c>
      <c r="I519" s="144"/>
      <c r="L519" s="33"/>
      <c r="M519" s="145"/>
      <c r="U519" s="330"/>
      <c r="V519" s="1" t="str">
        <f t="shared" si="6"/>
        <v/>
      </c>
      <c r="AT519" s="18" t="s">
        <v>160</v>
      </c>
      <c r="AU519" s="18" t="s">
        <v>88</v>
      </c>
    </row>
    <row r="520" spans="2:65" s="11" customFormat="1" ht="22.9" customHeight="1" x14ac:dyDescent="0.2">
      <c r="B520" s="117"/>
      <c r="D520" s="118" t="s">
        <v>74</v>
      </c>
      <c r="E520" s="127" t="s">
        <v>762</v>
      </c>
      <c r="F520" s="127" t="s">
        <v>763</v>
      </c>
      <c r="I520" s="120"/>
      <c r="J520" s="128">
        <f>BK520</f>
        <v>0</v>
      </c>
      <c r="L520" s="117"/>
      <c r="M520" s="122"/>
      <c r="P520" s="123">
        <f>SUM(P521:P580)</f>
        <v>0</v>
      </c>
      <c r="R520" s="123">
        <f>SUM(R521:R580)</f>
        <v>0</v>
      </c>
      <c r="T520" s="123">
        <f>SUM(T521:T580)</f>
        <v>0.53196745000000001</v>
      </c>
      <c r="U520" s="328"/>
      <c r="V520" s="1" t="str">
        <f t="shared" si="6"/>
        <v/>
      </c>
      <c r="AR520" s="118" t="s">
        <v>88</v>
      </c>
      <c r="AT520" s="125" t="s">
        <v>74</v>
      </c>
      <c r="AU520" s="125" t="s">
        <v>82</v>
      </c>
      <c r="AY520" s="118" t="s">
        <v>150</v>
      </c>
      <c r="BK520" s="126">
        <f>SUM(BK521:BK580)</f>
        <v>0</v>
      </c>
    </row>
    <row r="521" spans="2:65" s="1" customFormat="1" ht="16.5" customHeight="1" x14ac:dyDescent="0.2">
      <c r="B521" s="33"/>
      <c r="C521" s="129" t="s">
        <v>764</v>
      </c>
      <c r="D521" s="129" t="s">
        <v>153</v>
      </c>
      <c r="E521" s="130" t="s">
        <v>765</v>
      </c>
      <c r="F521" s="131" t="s">
        <v>766</v>
      </c>
      <c r="G521" s="132" t="s">
        <v>170</v>
      </c>
      <c r="H521" s="133">
        <v>1.591</v>
      </c>
      <c r="I521" s="134"/>
      <c r="J521" s="135">
        <f>ROUND(I521*H521,2)</f>
        <v>0</v>
      </c>
      <c r="K521" s="131" t="s">
        <v>157</v>
      </c>
      <c r="L521" s="33"/>
      <c r="M521" s="136" t="s">
        <v>19</v>
      </c>
      <c r="N521" s="137" t="s">
        <v>47</v>
      </c>
      <c r="P521" s="138">
        <f>O521*H521</f>
        <v>0</v>
      </c>
      <c r="Q521" s="138">
        <v>0</v>
      </c>
      <c r="R521" s="138">
        <f>Q521*H521</f>
        <v>0</v>
      </c>
      <c r="S521" s="138">
        <v>1.695E-2</v>
      </c>
      <c r="T521" s="138">
        <f>S521*H521</f>
        <v>2.696745E-2</v>
      </c>
      <c r="U521" s="329" t="s">
        <v>19</v>
      </c>
      <c r="V521" s="1" t="str">
        <f t="shared" si="6"/>
        <v/>
      </c>
      <c r="AR521" s="140" t="s">
        <v>258</v>
      </c>
      <c r="AT521" s="140" t="s">
        <v>153</v>
      </c>
      <c r="AU521" s="140" t="s">
        <v>88</v>
      </c>
      <c r="AY521" s="18" t="s">
        <v>150</v>
      </c>
      <c r="BE521" s="141">
        <f>IF(N521="základní",J521,0)</f>
        <v>0</v>
      </c>
      <c r="BF521" s="141">
        <f>IF(N521="snížená",J521,0)</f>
        <v>0</v>
      </c>
      <c r="BG521" s="141">
        <f>IF(N521="zákl. přenesená",J521,0)</f>
        <v>0</v>
      </c>
      <c r="BH521" s="141">
        <f>IF(N521="sníž. přenesená",J521,0)</f>
        <v>0</v>
      </c>
      <c r="BI521" s="141">
        <f>IF(N521="nulová",J521,0)</f>
        <v>0</v>
      </c>
      <c r="BJ521" s="18" t="s">
        <v>88</v>
      </c>
      <c r="BK521" s="141">
        <f>ROUND(I521*H521,2)</f>
        <v>0</v>
      </c>
      <c r="BL521" s="18" t="s">
        <v>258</v>
      </c>
      <c r="BM521" s="140" t="s">
        <v>767</v>
      </c>
    </row>
    <row r="522" spans="2:65" s="1" customFormat="1" ht="11.25" x14ac:dyDescent="0.2">
      <c r="B522" s="33"/>
      <c r="D522" s="142" t="s">
        <v>160</v>
      </c>
      <c r="F522" s="143" t="s">
        <v>768</v>
      </c>
      <c r="I522" s="144"/>
      <c r="L522" s="33"/>
      <c r="M522" s="145"/>
      <c r="U522" s="330"/>
      <c r="V522" s="1" t="str">
        <f t="shared" si="6"/>
        <v/>
      </c>
      <c r="AT522" s="18" t="s">
        <v>160</v>
      </c>
      <c r="AU522" s="18" t="s">
        <v>88</v>
      </c>
    </row>
    <row r="523" spans="2:65" s="12" customFormat="1" ht="11.25" x14ac:dyDescent="0.2">
      <c r="B523" s="146"/>
      <c r="D523" s="147" t="s">
        <v>162</v>
      </c>
      <c r="E523" s="148" t="s">
        <v>19</v>
      </c>
      <c r="F523" s="149" t="s">
        <v>769</v>
      </c>
      <c r="H523" s="150">
        <v>1.591</v>
      </c>
      <c r="I523" s="151"/>
      <c r="L523" s="146"/>
      <c r="M523" s="152"/>
      <c r="U523" s="331"/>
      <c r="V523" s="1" t="str">
        <f t="shared" si="6"/>
        <v/>
      </c>
      <c r="AT523" s="148" t="s">
        <v>162</v>
      </c>
      <c r="AU523" s="148" t="s">
        <v>88</v>
      </c>
      <c r="AV523" s="12" t="s">
        <v>88</v>
      </c>
      <c r="AW523" s="12" t="s">
        <v>36</v>
      </c>
      <c r="AX523" s="12" t="s">
        <v>75</v>
      </c>
      <c r="AY523" s="148" t="s">
        <v>150</v>
      </c>
    </row>
    <row r="524" spans="2:65" s="13" customFormat="1" ht="11.25" x14ac:dyDescent="0.2">
      <c r="B524" s="153"/>
      <c r="D524" s="147" t="s">
        <v>162</v>
      </c>
      <c r="E524" s="154" t="s">
        <v>19</v>
      </c>
      <c r="F524" s="155" t="s">
        <v>167</v>
      </c>
      <c r="H524" s="156">
        <v>1.591</v>
      </c>
      <c r="I524" s="157"/>
      <c r="L524" s="153"/>
      <c r="M524" s="158"/>
      <c r="U524" s="332"/>
      <c r="V524" s="1" t="str">
        <f t="shared" si="6"/>
        <v/>
      </c>
      <c r="AT524" s="154" t="s">
        <v>162</v>
      </c>
      <c r="AU524" s="154" t="s">
        <v>88</v>
      </c>
      <c r="AV524" s="13" t="s">
        <v>158</v>
      </c>
      <c r="AW524" s="13" t="s">
        <v>36</v>
      </c>
      <c r="AX524" s="13" t="s">
        <v>82</v>
      </c>
      <c r="AY524" s="154" t="s">
        <v>150</v>
      </c>
    </row>
    <row r="525" spans="2:65" s="1" customFormat="1" ht="16.5" customHeight="1" x14ac:dyDescent="0.2">
      <c r="B525" s="33"/>
      <c r="C525" s="129" t="s">
        <v>770</v>
      </c>
      <c r="D525" s="129" t="s">
        <v>153</v>
      </c>
      <c r="E525" s="130" t="s">
        <v>771</v>
      </c>
      <c r="F525" s="131" t="s">
        <v>772</v>
      </c>
      <c r="G525" s="132" t="s">
        <v>408</v>
      </c>
      <c r="H525" s="133">
        <v>3</v>
      </c>
      <c r="I525" s="134"/>
      <c r="J525" s="135">
        <f>ROUND(I525*H525,2)</f>
        <v>0</v>
      </c>
      <c r="K525" s="131" t="s">
        <v>157</v>
      </c>
      <c r="L525" s="33"/>
      <c r="M525" s="136" t="s">
        <v>19</v>
      </c>
      <c r="N525" s="137" t="s">
        <v>47</v>
      </c>
      <c r="P525" s="138">
        <f>O525*H525</f>
        <v>0</v>
      </c>
      <c r="Q525" s="138">
        <v>0</v>
      </c>
      <c r="R525" s="138">
        <f>Q525*H525</f>
        <v>0</v>
      </c>
      <c r="S525" s="138">
        <v>1E-3</v>
      </c>
      <c r="T525" s="138">
        <f>S525*H525</f>
        <v>3.0000000000000001E-3</v>
      </c>
      <c r="U525" s="329" t="s">
        <v>19</v>
      </c>
      <c r="V525" s="1" t="str">
        <f t="shared" si="6"/>
        <v/>
      </c>
      <c r="AR525" s="140" t="s">
        <v>258</v>
      </c>
      <c r="AT525" s="140" t="s">
        <v>153</v>
      </c>
      <c r="AU525" s="140" t="s">
        <v>88</v>
      </c>
      <c r="AY525" s="18" t="s">
        <v>150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8" t="s">
        <v>88</v>
      </c>
      <c r="BK525" s="141">
        <f>ROUND(I525*H525,2)</f>
        <v>0</v>
      </c>
      <c r="BL525" s="18" t="s">
        <v>258</v>
      </c>
      <c r="BM525" s="140" t="s">
        <v>773</v>
      </c>
    </row>
    <row r="526" spans="2:65" s="1" customFormat="1" ht="11.25" x14ac:dyDescent="0.2">
      <c r="B526" s="33"/>
      <c r="D526" s="142" t="s">
        <v>160</v>
      </c>
      <c r="F526" s="143" t="s">
        <v>774</v>
      </c>
      <c r="I526" s="144"/>
      <c r="L526" s="33"/>
      <c r="M526" s="145"/>
      <c r="U526" s="330"/>
      <c r="V526" s="1" t="str">
        <f t="shared" si="6"/>
        <v/>
      </c>
      <c r="AT526" s="18" t="s">
        <v>160</v>
      </c>
      <c r="AU526" s="18" t="s">
        <v>88</v>
      </c>
    </row>
    <row r="527" spans="2:65" s="1" customFormat="1" ht="16.5" customHeight="1" x14ac:dyDescent="0.2">
      <c r="B527" s="33"/>
      <c r="C527" s="129" t="s">
        <v>775</v>
      </c>
      <c r="D527" s="129" t="s">
        <v>153</v>
      </c>
      <c r="E527" s="130" t="s">
        <v>776</v>
      </c>
      <c r="F527" s="131" t="s">
        <v>777</v>
      </c>
      <c r="G527" s="132" t="s">
        <v>408</v>
      </c>
      <c r="H527" s="133">
        <v>1</v>
      </c>
      <c r="I527" s="134"/>
      <c r="J527" s="135">
        <f>ROUND(I527*H527,2)</f>
        <v>0</v>
      </c>
      <c r="K527" s="131" t="s">
        <v>157</v>
      </c>
      <c r="L527" s="33"/>
      <c r="M527" s="136" t="s">
        <v>19</v>
      </c>
      <c r="N527" s="137" t="s">
        <v>47</v>
      </c>
      <c r="P527" s="138">
        <f>O527*H527</f>
        <v>0</v>
      </c>
      <c r="Q527" s="138">
        <v>0</v>
      </c>
      <c r="R527" s="138">
        <f>Q527*H527</f>
        <v>0</v>
      </c>
      <c r="S527" s="138">
        <v>3.0000000000000001E-3</v>
      </c>
      <c r="T527" s="138">
        <f>S527*H527</f>
        <v>3.0000000000000001E-3</v>
      </c>
      <c r="U527" s="329" t="s">
        <v>19</v>
      </c>
      <c r="V527" s="1" t="str">
        <f t="shared" si="6"/>
        <v/>
      </c>
      <c r="AR527" s="140" t="s">
        <v>258</v>
      </c>
      <c r="AT527" s="140" t="s">
        <v>153</v>
      </c>
      <c r="AU527" s="140" t="s">
        <v>88</v>
      </c>
      <c r="AY527" s="18" t="s">
        <v>150</v>
      </c>
      <c r="BE527" s="141">
        <f>IF(N527="základní",J527,0)</f>
        <v>0</v>
      </c>
      <c r="BF527" s="141">
        <f>IF(N527="snížená",J527,0)</f>
        <v>0</v>
      </c>
      <c r="BG527" s="141">
        <f>IF(N527="zákl. přenesená",J527,0)</f>
        <v>0</v>
      </c>
      <c r="BH527" s="141">
        <f>IF(N527="sníž. přenesená",J527,0)</f>
        <v>0</v>
      </c>
      <c r="BI527" s="141">
        <f>IF(N527="nulová",J527,0)</f>
        <v>0</v>
      </c>
      <c r="BJ527" s="18" t="s">
        <v>88</v>
      </c>
      <c r="BK527" s="141">
        <f>ROUND(I527*H527,2)</f>
        <v>0</v>
      </c>
      <c r="BL527" s="18" t="s">
        <v>258</v>
      </c>
      <c r="BM527" s="140" t="s">
        <v>778</v>
      </c>
    </row>
    <row r="528" spans="2:65" s="1" customFormat="1" ht="11.25" x14ac:dyDescent="0.2">
      <c r="B528" s="33"/>
      <c r="D528" s="142" t="s">
        <v>160</v>
      </c>
      <c r="F528" s="143" t="s">
        <v>779</v>
      </c>
      <c r="I528" s="144"/>
      <c r="L528" s="33"/>
      <c r="M528" s="145"/>
      <c r="U528" s="330"/>
      <c r="V528" s="1" t="str">
        <f t="shared" si="6"/>
        <v/>
      </c>
      <c r="AT528" s="18" t="s">
        <v>160</v>
      </c>
      <c r="AU528" s="18" t="s">
        <v>88</v>
      </c>
    </row>
    <row r="529" spans="2:65" s="1" customFormat="1" ht="21.75" customHeight="1" x14ac:dyDescent="0.2">
      <c r="B529" s="33"/>
      <c r="C529" s="129" t="s">
        <v>780</v>
      </c>
      <c r="D529" s="129" t="s">
        <v>153</v>
      </c>
      <c r="E529" s="130" t="s">
        <v>781</v>
      </c>
      <c r="F529" s="131" t="s">
        <v>782</v>
      </c>
      <c r="G529" s="132" t="s">
        <v>408</v>
      </c>
      <c r="H529" s="133">
        <v>1</v>
      </c>
      <c r="I529" s="134"/>
      <c r="J529" s="135">
        <f>ROUND(I529*H529,2)</f>
        <v>0</v>
      </c>
      <c r="K529" s="131" t="s">
        <v>157</v>
      </c>
      <c r="L529" s="33"/>
      <c r="M529" s="136" t="s">
        <v>19</v>
      </c>
      <c r="N529" s="137" t="s">
        <v>47</v>
      </c>
      <c r="P529" s="138">
        <f>O529*H529</f>
        <v>0</v>
      </c>
      <c r="Q529" s="138">
        <v>0</v>
      </c>
      <c r="R529" s="138">
        <f>Q529*H529</f>
        <v>0</v>
      </c>
      <c r="S529" s="138">
        <v>0.13100000000000001</v>
      </c>
      <c r="T529" s="138">
        <f>S529*H529</f>
        <v>0.13100000000000001</v>
      </c>
      <c r="U529" s="329" t="s">
        <v>19</v>
      </c>
      <c r="V529" s="1" t="str">
        <f t="shared" si="6"/>
        <v/>
      </c>
      <c r="AR529" s="140" t="s">
        <v>258</v>
      </c>
      <c r="AT529" s="140" t="s">
        <v>153</v>
      </c>
      <c r="AU529" s="140" t="s">
        <v>88</v>
      </c>
      <c r="AY529" s="18" t="s">
        <v>150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8" t="s">
        <v>88</v>
      </c>
      <c r="BK529" s="141">
        <f>ROUND(I529*H529,2)</f>
        <v>0</v>
      </c>
      <c r="BL529" s="18" t="s">
        <v>258</v>
      </c>
      <c r="BM529" s="140" t="s">
        <v>783</v>
      </c>
    </row>
    <row r="530" spans="2:65" s="1" customFormat="1" ht="11.25" x14ac:dyDescent="0.2">
      <c r="B530" s="33"/>
      <c r="D530" s="142" t="s">
        <v>160</v>
      </c>
      <c r="F530" s="143" t="s">
        <v>784</v>
      </c>
      <c r="I530" s="144"/>
      <c r="L530" s="33"/>
      <c r="M530" s="145"/>
      <c r="U530" s="330"/>
      <c r="V530" s="1" t="str">
        <f t="shared" si="6"/>
        <v/>
      </c>
      <c r="AT530" s="18" t="s">
        <v>160</v>
      </c>
      <c r="AU530" s="18" t="s">
        <v>88</v>
      </c>
    </row>
    <row r="531" spans="2:65" s="1" customFormat="1" ht="24.2" customHeight="1" x14ac:dyDescent="0.2">
      <c r="B531" s="33"/>
      <c r="C531" s="129" t="s">
        <v>785</v>
      </c>
      <c r="D531" s="129" t="s">
        <v>153</v>
      </c>
      <c r="E531" s="130" t="s">
        <v>786</v>
      </c>
      <c r="F531" s="131" t="s">
        <v>787</v>
      </c>
      <c r="G531" s="132" t="s">
        <v>408</v>
      </c>
      <c r="H531" s="133">
        <v>2</v>
      </c>
      <c r="I531" s="134"/>
      <c r="J531" s="135">
        <f>ROUND(I531*H531,2)</f>
        <v>0</v>
      </c>
      <c r="K531" s="131" t="s">
        <v>157</v>
      </c>
      <c r="L531" s="33"/>
      <c r="M531" s="136" t="s">
        <v>19</v>
      </c>
      <c r="N531" s="137" t="s">
        <v>47</v>
      </c>
      <c r="P531" s="138">
        <f>O531*H531</f>
        <v>0</v>
      </c>
      <c r="Q531" s="138">
        <v>0</v>
      </c>
      <c r="R531" s="138">
        <f>Q531*H531</f>
        <v>0</v>
      </c>
      <c r="S531" s="138">
        <v>0.17399999999999999</v>
      </c>
      <c r="T531" s="138">
        <f>S531*H531</f>
        <v>0.34799999999999998</v>
      </c>
      <c r="U531" s="329" t="s">
        <v>19</v>
      </c>
      <c r="V531" s="1" t="str">
        <f t="shared" si="6"/>
        <v/>
      </c>
      <c r="AR531" s="140" t="s">
        <v>258</v>
      </c>
      <c r="AT531" s="140" t="s">
        <v>153</v>
      </c>
      <c r="AU531" s="140" t="s">
        <v>88</v>
      </c>
      <c r="AY531" s="18" t="s">
        <v>150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8" t="s">
        <v>88</v>
      </c>
      <c r="BK531" s="141">
        <f>ROUND(I531*H531,2)</f>
        <v>0</v>
      </c>
      <c r="BL531" s="18" t="s">
        <v>258</v>
      </c>
      <c r="BM531" s="140" t="s">
        <v>788</v>
      </c>
    </row>
    <row r="532" spans="2:65" s="1" customFormat="1" ht="11.25" x14ac:dyDescent="0.2">
      <c r="B532" s="33"/>
      <c r="D532" s="142" t="s">
        <v>160</v>
      </c>
      <c r="F532" s="143" t="s">
        <v>789</v>
      </c>
      <c r="I532" s="144"/>
      <c r="L532" s="33"/>
      <c r="M532" s="145"/>
      <c r="U532" s="330"/>
      <c r="V532" s="1" t="str">
        <f t="shared" si="6"/>
        <v/>
      </c>
      <c r="AT532" s="18" t="s">
        <v>160</v>
      </c>
      <c r="AU532" s="18" t="s">
        <v>88</v>
      </c>
    </row>
    <row r="533" spans="2:65" s="1" customFormat="1" ht="16.5" customHeight="1" x14ac:dyDescent="0.2">
      <c r="B533" s="33"/>
      <c r="C533" s="129" t="s">
        <v>790</v>
      </c>
      <c r="D533" s="129" t="s">
        <v>153</v>
      </c>
      <c r="E533" s="130" t="s">
        <v>791</v>
      </c>
      <c r="F533" s="131" t="s">
        <v>792</v>
      </c>
      <c r="G533" s="132" t="s">
        <v>408</v>
      </c>
      <c r="H533" s="133">
        <v>1</v>
      </c>
      <c r="I533" s="134"/>
      <c r="J533" s="135">
        <f>ROUND(I533*H533,2)</f>
        <v>0</v>
      </c>
      <c r="K533" s="131" t="s">
        <v>19</v>
      </c>
      <c r="L533" s="33"/>
      <c r="M533" s="136" t="s">
        <v>19</v>
      </c>
      <c r="N533" s="137" t="s">
        <v>47</v>
      </c>
      <c r="P533" s="138">
        <f>O533*H533</f>
        <v>0</v>
      </c>
      <c r="Q533" s="138">
        <v>0</v>
      </c>
      <c r="R533" s="138">
        <f>Q533*H533</f>
        <v>0</v>
      </c>
      <c r="S533" s="138">
        <v>0.02</v>
      </c>
      <c r="T533" s="138">
        <f>S533*H533</f>
        <v>0.02</v>
      </c>
      <c r="U533" s="329" t="s">
        <v>19</v>
      </c>
      <c r="V533" s="1" t="str">
        <f t="shared" si="6"/>
        <v/>
      </c>
      <c r="AR533" s="140" t="s">
        <v>258</v>
      </c>
      <c r="AT533" s="140" t="s">
        <v>153</v>
      </c>
      <c r="AU533" s="140" t="s">
        <v>88</v>
      </c>
      <c r="AY533" s="18" t="s">
        <v>150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8" t="s">
        <v>88</v>
      </c>
      <c r="BK533" s="141">
        <f>ROUND(I533*H533,2)</f>
        <v>0</v>
      </c>
      <c r="BL533" s="18" t="s">
        <v>258</v>
      </c>
      <c r="BM533" s="140" t="s">
        <v>793</v>
      </c>
    </row>
    <row r="534" spans="2:65" s="1" customFormat="1" ht="37.9" customHeight="1" x14ac:dyDescent="0.2">
      <c r="B534" s="33"/>
      <c r="C534" s="129" t="s">
        <v>794</v>
      </c>
      <c r="D534" s="129" t="s">
        <v>153</v>
      </c>
      <c r="E534" s="130" t="s">
        <v>795</v>
      </c>
      <c r="F534" s="131" t="s">
        <v>796</v>
      </c>
      <c r="G534" s="132" t="s">
        <v>408</v>
      </c>
      <c r="H534" s="133">
        <v>1</v>
      </c>
      <c r="I534" s="134"/>
      <c r="J534" s="135">
        <f>ROUND(I534*H534,2)</f>
        <v>0</v>
      </c>
      <c r="K534" s="131" t="s">
        <v>19</v>
      </c>
      <c r="L534" s="33"/>
      <c r="M534" s="136" t="s">
        <v>19</v>
      </c>
      <c r="N534" s="137" t="s">
        <v>47</v>
      </c>
      <c r="P534" s="138">
        <f>O534*H534</f>
        <v>0</v>
      </c>
      <c r="Q534" s="138">
        <v>0</v>
      </c>
      <c r="R534" s="138">
        <f>Q534*H534</f>
        <v>0</v>
      </c>
      <c r="S534" s="138">
        <v>0</v>
      </c>
      <c r="T534" s="138">
        <f>S534*H534</f>
        <v>0</v>
      </c>
      <c r="U534" s="329" t="s">
        <v>171</v>
      </c>
      <c r="V534" s="1">
        <f t="shared" si="6"/>
        <v>0</v>
      </c>
      <c r="AR534" s="140" t="s">
        <v>258</v>
      </c>
      <c r="AT534" s="140" t="s">
        <v>153</v>
      </c>
      <c r="AU534" s="140" t="s">
        <v>88</v>
      </c>
      <c r="AY534" s="18" t="s">
        <v>150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8" t="s">
        <v>88</v>
      </c>
      <c r="BK534" s="141">
        <f>ROUND(I534*H534,2)</f>
        <v>0</v>
      </c>
      <c r="BL534" s="18" t="s">
        <v>258</v>
      </c>
      <c r="BM534" s="140" t="s">
        <v>797</v>
      </c>
    </row>
    <row r="535" spans="2:65" s="14" customFormat="1" ht="11.25" x14ac:dyDescent="0.2">
      <c r="B535" s="159"/>
      <c r="D535" s="147" t="s">
        <v>162</v>
      </c>
      <c r="E535" s="160" t="s">
        <v>19</v>
      </c>
      <c r="F535" s="161" t="s">
        <v>798</v>
      </c>
      <c r="H535" s="160" t="s">
        <v>19</v>
      </c>
      <c r="I535" s="162"/>
      <c r="L535" s="159"/>
      <c r="M535" s="163"/>
      <c r="U535" s="333"/>
      <c r="V535" s="1" t="str">
        <f t="shared" si="6"/>
        <v/>
      </c>
      <c r="AT535" s="160" t="s">
        <v>162</v>
      </c>
      <c r="AU535" s="160" t="s">
        <v>88</v>
      </c>
      <c r="AV535" s="14" t="s">
        <v>82</v>
      </c>
      <c r="AW535" s="14" t="s">
        <v>36</v>
      </c>
      <c r="AX535" s="14" t="s">
        <v>75</v>
      </c>
      <c r="AY535" s="160" t="s">
        <v>150</v>
      </c>
    </row>
    <row r="536" spans="2:65" s="12" customFormat="1" ht="11.25" x14ac:dyDescent="0.2">
      <c r="B536" s="146"/>
      <c r="D536" s="147" t="s">
        <v>162</v>
      </c>
      <c r="E536" s="148" t="s">
        <v>19</v>
      </c>
      <c r="F536" s="149" t="s">
        <v>799</v>
      </c>
      <c r="H536" s="150">
        <v>1</v>
      </c>
      <c r="I536" s="151"/>
      <c r="L536" s="146"/>
      <c r="M536" s="152"/>
      <c r="U536" s="331"/>
      <c r="V536" s="1" t="str">
        <f t="shared" si="6"/>
        <v/>
      </c>
      <c r="AT536" s="148" t="s">
        <v>162</v>
      </c>
      <c r="AU536" s="148" t="s">
        <v>88</v>
      </c>
      <c r="AV536" s="12" t="s">
        <v>88</v>
      </c>
      <c r="AW536" s="12" t="s">
        <v>36</v>
      </c>
      <c r="AX536" s="12" t="s">
        <v>75</v>
      </c>
      <c r="AY536" s="148" t="s">
        <v>150</v>
      </c>
    </row>
    <row r="537" spans="2:65" s="13" customFormat="1" ht="11.25" x14ac:dyDescent="0.2">
      <c r="B537" s="153"/>
      <c r="D537" s="147" t="s">
        <v>162</v>
      </c>
      <c r="E537" s="154" t="s">
        <v>19</v>
      </c>
      <c r="F537" s="155" t="s">
        <v>167</v>
      </c>
      <c r="H537" s="156">
        <v>1</v>
      </c>
      <c r="I537" s="157"/>
      <c r="L537" s="153"/>
      <c r="M537" s="158"/>
      <c r="U537" s="332"/>
      <c r="V537" s="1" t="str">
        <f t="shared" si="6"/>
        <v/>
      </c>
      <c r="AT537" s="154" t="s">
        <v>162</v>
      </c>
      <c r="AU537" s="154" t="s">
        <v>88</v>
      </c>
      <c r="AV537" s="13" t="s">
        <v>158</v>
      </c>
      <c r="AW537" s="13" t="s">
        <v>36</v>
      </c>
      <c r="AX537" s="13" t="s">
        <v>82</v>
      </c>
      <c r="AY537" s="154" t="s">
        <v>150</v>
      </c>
    </row>
    <row r="538" spans="2:65" s="1" customFormat="1" ht="33" customHeight="1" x14ac:dyDescent="0.2">
      <c r="B538" s="33"/>
      <c r="C538" s="129" t="s">
        <v>800</v>
      </c>
      <c r="D538" s="129" t="s">
        <v>153</v>
      </c>
      <c r="E538" s="130" t="s">
        <v>801</v>
      </c>
      <c r="F538" s="131" t="s">
        <v>802</v>
      </c>
      <c r="G538" s="132" t="s">
        <v>408</v>
      </c>
      <c r="H538" s="133">
        <v>1</v>
      </c>
      <c r="I538" s="134"/>
      <c r="J538" s="135">
        <f>ROUND(I538*H538,2)</f>
        <v>0</v>
      </c>
      <c r="K538" s="131" t="s">
        <v>19</v>
      </c>
      <c r="L538" s="33"/>
      <c r="M538" s="136" t="s">
        <v>19</v>
      </c>
      <c r="N538" s="137" t="s">
        <v>47</v>
      </c>
      <c r="P538" s="138">
        <f>O538*H538</f>
        <v>0</v>
      </c>
      <c r="Q538" s="138">
        <v>0</v>
      </c>
      <c r="R538" s="138">
        <f>Q538*H538</f>
        <v>0</v>
      </c>
      <c r="S538" s="138">
        <v>0</v>
      </c>
      <c r="T538" s="138">
        <f>S538*H538</f>
        <v>0</v>
      </c>
      <c r="U538" s="329" t="s">
        <v>19</v>
      </c>
      <c r="V538" s="1" t="str">
        <f t="shared" si="6"/>
        <v/>
      </c>
      <c r="AR538" s="140" t="s">
        <v>258</v>
      </c>
      <c r="AT538" s="140" t="s">
        <v>153</v>
      </c>
      <c r="AU538" s="140" t="s">
        <v>88</v>
      </c>
      <c r="AY538" s="18" t="s">
        <v>150</v>
      </c>
      <c r="BE538" s="141">
        <f>IF(N538="základní",J538,0)</f>
        <v>0</v>
      </c>
      <c r="BF538" s="141">
        <f>IF(N538="snížená",J538,0)</f>
        <v>0</v>
      </c>
      <c r="BG538" s="141">
        <f>IF(N538="zákl. přenesená",J538,0)</f>
        <v>0</v>
      </c>
      <c r="BH538" s="141">
        <f>IF(N538="sníž. přenesená",J538,0)</f>
        <v>0</v>
      </c>
      <c r="BI538" s="141">
        <f>IF(N538="nulová",J538,0)</f>
        <v>0</v>
      </c>
      <c r="BJ538" s="18" t="s">
        <v>88</v>
      </c>
      <c r="BK538" s="141">
        <f>ROUND(I538*H538,2)</f>
        <v>0</v>
      </c>
      <c r="BL538" s="18" t="s">
        <v>258</v>
      </c>
      <c r="BM538" s="140" t="s">
        <v>803</v>
      </c>
    </row>
    <row r="539" spans="2:65" s="14" customFormat="1" ht="11.25" x14ac:dyDescent="0.2">
      <c r="B539" s="159"/>
      <c r="D539" s="147" t="s">
        <v>162</v>
      </c>
      <c r="E539" s="160" t="s">
        <v>19</v>
      </c>
      <c r="F539" s="161" t="s">
        <v>798</v>
      </c>
      <c r="H539" s="160" t="s">
        <v>19</v>
      </c>
      <c r="I539" s="162"/>
      <c r="L539" s="159"/>
      <c r="M539" s="163"/>
      <c r="U539" s="333"/>
      <c r="V539" s="1" t="str">
        <f t="shared" si="6"/>
        <v/>
      </c>
      <c r="AT539" s="160" t="s">
        <v>162</v>
      </c>
      <c r="AU539" s="160" t="s">
        <v>88</v>
      </c>
      <c r="AV539" s="14" t="s">
        <v>82</v>
      </c>
      <c r="AW539" s="14" t="s">
        <v>36</v>
      </c>
      <c r="AX539" s="14" t="s">
        <v>75</v>
      </c>
      <c r="AY539" s="160" t="s">
        <v>150</v>
      </c>
    </row>
    <row r="540" spans="2:65" s="12" customFormat="1" ht="11.25" x14ac:dyDescent="0.2">
      <c r="B540" s="146"/>
      <c r="D540" s="147" t="s">
        <v>162</v>
      </c>
      <c r="E540" s="148" t="s">
        <v>19</v>
      </c>
      <c r="F540" s="149" t="s">
        <v>804</v>
      </c>
      <c r="H540" s="150">
        <v>1</v>
      </c>
      <c r="I540" s="151"/>
      <c r="L540" s="146"/>
      <c r="M540" s="152"/>
      <c r="U540" s="331"/>
      <c r="V540" s="1" t="str">
        <f t="shared" si="6"/>
        <v/>
      </c>
      <c r="AT540" s="148" t="s">
        <v>162</v>
      </c>
      <c r="AU540" s="148" t="s">
        <v>88</v>
      </c>
      <c r="AV540" s="12" t="s">
        <v>88</v>
      </c>
      <c r="AW540" s="12" t="s">
        <v>36</v>
      </c>
      <c r="AX540" s="12" t="s">
        <v>75</v>
      </c>
      <c r="AY540" s="148" t="s">
        <v>150</v>
      </c>
    </row>
    <row r="541" spans="2:65" s="13" customFormat="1" ht="11.25" x14ac:dyDescent="0.2">
      <c r="B541" s="153"/>
      <c r="D541" s="147" t="s">
        <v>162</v>
      </c>
      <c r="E541" s="154" t="s">
        <v>19</v>
      </c>
      <c r="F541" s="155" t="s">
        <v>167</v>
      </c>
      <c r="H541" s="156">
        <v>1</v>
      </c>
      <c r="I541" s="157"/>
      <c r="L541" s="153"/>
      <c r="M541" s="158"/>
      <c r="U541" s="332"/>
      <c r="V541" s="1" t="str">
        <f t="shared" si="6"/>
        <v/>
      </c>
      <c r="AT541" s="154" t="s">
        <v>162</v>
      </c>
      <c r="AU541" s="154" t="s">
        <v>88</v>
      </c>
      <c r="AV541" s="13" t="s">
        <v>158</v>
      </c>
      <c r="AW541" s="13" t="s">
        <v>36</v>
      </c>
      <c r="AX541" s="13" t="s">
        <v>82</v>
      </c>
      <c r="AY541" s="154" t="s">
        <v>150</v>
      </c>
    </row>
    <row r="542" spans="2:65" s="1" customFormat="1" ht="24.2" customHeight="1" x14ac:dyDescent="0.2">
      <c r="B542" s="33"/>
      <c r="C542" s="129" t="s">
        <v>805</v>
      </c>
      <c r="D542" s="129" t="s">
        <v>153</v>
      </c>
      <c r="E542" s="130" t="s">
        <v>806</v>
      </c>
      <c r="F542" s="131" t="s">
        <v>807</v>
      </c>
      <c r="G542" s="132" t="s">
        <v>408</v>
      </c>
      <c r="H542" s="133">
        <v>1</v>
      </c>
      <c r="I542" s="134"/>
      <c r="J542" s="135">
        <f>ROUND(I542*H542,2)</f>
        <v>0</v>
      </c>
      <c r="K542" s="131" t="s">
        <v>19</v>
      </c>
      <c r="L542" s="33"/>
      <c r="M542" s="136" t="s">
        <v>19</v>
      </c>
      <c r="N542" s="137" t="s">
        <v>47</v>
      </c>
      <c r="P542" s="138">
        <f>O542*H542</f>
        <v>0</v>
      </c>
      <c r="Q542" s="138">
        <v>0</v>
      </c>
      <c r="R542" s="138">
        <f>Q542*H542</f>
        <v>0</v>
      </c>
      <c r="S542" s="138">
        <v>0</v>
      </c>
      <c r="T542" s="138">
        <f>S542*H542</f>
        <v>0</v>
      </c>
      <c r="U542" s="329" t="s">
        <v>19</v>
      </c>
      <c r="V542" s="1" t="str">
        <f t="shared" si="6"/>
        <v/>
      </c>
      <c r="AR542" s="140" t="s">
        <v>258</v>
      </c>
      <c r="AT542" s="140" t="s">
        <v>153</v>
      </c>
      <c r="AU542" s="140" t="s">
        <v>88</v>
      </c>
      <c r="AY542" s="18" t="s">
        <v>150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8" t="s">
        <v>88</v>
      </c>
      <c r="BK542" s="141">
        <f>ROUND(I542*H542,2)</f>
        <v>0</v>
      </c>
      <c r="BL542" s="18" t="s">
        <v>258</v>
      </c>
      <c r="BM542" s="140" t="s">
        <v>808</v>
      </c>
    </row>
    <row r="543" spans="2:65" s="14" customFormat="1" ht="11.25" x14ac:dyDescent="0.2">
      <c r="B543" s="159"/>
      <c r="D543" s="147" t="s">
        <v>162</v>
      </c>
      <c r="E543" s="160" t="s">
        <v>19</v>
      </c>
      <c r="F543" s="161" t="s">
        <v>798</v>
      </c>
      <c r="H543" s="160" t="s">
        <v>19</v>
      </c>
      <c r="I543" s="162"/>
      <c r="L543" s="159"/>
      <c r="M543" s="163"/>
      <c r="U543" s="333"/>
      <c r="V543" s="1" t="str">
        <f t="shared" si="6"/>
        <v/>
      </c>
      <c r="AT543" s="160" t="s">
        <v>162</v>
      </c>
      <c r="AU543" s="160" t="s">
        <v>88</v>
      </c>
      <c r="AV543" s="14" t="s">
        <v>82</v>
      </c>
      <c r="AW543" s="14" t="s">
        <v>36</v>
      </c>
      <c r="AX543" s="14" t="s">
        <v>75</v>
      </c>
      <c r="AY543" s="160" t="s">
        <v>150</v>
      </c>
    </row>
    <row r="544" spans="2:65" s="12" customFormat="1" ht="11.25" x14ac:dyDescent="0.2">
      <c r="B544" s="146"/>
      <c r="D544" s="147" t="s">
        <v>162</v>
      </c>
      <c r="E544" s="148" t="s">
        <v>19</v>
      </c>
      <c r="F544" s="149" t="s">
        <v>809</v>
      </c>
      <c r="H544" s="150">
        <v>1</v>
      </c>
      <c r="I544" s="151"/>
      <c r="L544" s="146"/>
      <c r="M544" s="152"/>
      <c r="U544" s="331"/>
      <c r="V544" s="1" t="str">
        <f t="shared" si="6"/>
        <v/>
      </c>
      <c r="AT544" s="148" t="s">
        <v>162</v>
      </c>
      <c r="AU544" s="148" t="s">
        <v>88</v>
      </c>
      <c r="AV544" s="12" t="s">
        <v>88</v>
      </c>
      <c r="AW544" s="12" t="s">
        <v>36</v>
      </c>
      <c r="AX544" s="12" t="s">
        <v>75</v>
      </c>
      <c r="AY544" s="148" t="s">
        <v>150</v>
      </c>
    </row>
    <row r="545" spans="2:65" s="13" customFormat="1" ht="11.25" x14ac:dyDescent="0.2">
      <c r="B545" s="153"/>
      <c r="D545" s="147" t="s">
        <v>162</v>
      </c>
      <c r="E545" s="154" t="s">
        <v>19</v>
      </c>
      <c r="F545" s="155" t="s">
        <v>167</v>
      </c>
      <c r="H545" s="156">
        <v>1</v>
      </c>
      <c r="I545" s="157"/>
      <c r="L545" s="153"/>
      <c r="M545" s="158"/>
      <c r="U545" s="332"/>
      <c r="V545" s="1" t="str">
        <f t="shared" si="6"/>
        <v/>
      </c>
      <c r="AT545" s="154" t="s">
        <v>162</v>
      </c>
      <c r="AU545" s="154" t="s">
        <v>88</v>
      </c>
      <c r="AV545" s="13" t="s">
        <v>158</v>
      </c>
      <c r="AW545" s="13" t="s">
        <v>36</v>
      </c>
      <c r="AX545" s="13" t="s">
        <v>82</v>
      </c>
      <c r="AY545" s="154" t="s">
        <v>150</v>
      </c>
    </row>
    <row r="546" spans="2:65" s="1" customFormat="1" ht="24.2" customHeight="1" x14ac:dyDescent="0.2">
      <c r="B546" s="33"/>
      <c r="C546" s="129" t="s">
        <v>810</v>
      </c>
      <c r="D546" s="129" t="s">
        <v>153</v>
      </c>
      <c r="E546" s="130" t="s">
        <v>811</v>
      </c>
      <c r="F546" s="131" t="s">
        <v>812</v>
      </c>
      <c r="G546" s="132" t="s">
        <v>408</v>
      </c>
      <c r="H546" s="133">
        <v>1</v>
      </c>
      <c r="I546" s="134"/>
      <c r="J546" s="135">
        <f>ROUND(I546*H546,2)</f>
        <v>0</v>
      </c>
      <c r="K546" s="131" t="s">
        <v>19</v>
      </c>
      <c r="L546" s="33"/>
      <c r="M546" s="136" t="s">
        <v>19</v>
      </c>
      <c r="N546" s="137" t="s">
        <v>47</v>
      </c>
      <c r="P546" s="138">
        <f>O546*H546</f>
        <v>0</v>
      </c>
      <c r="Q546" s="138">
        <v>0</v>
      </c>
      <c r="R546" s="138">
        <f>Q546*H546</f>
        <v>0</v>
      </c>
      <c r="S546" s="138">
        <v>0</v>
      </c>
      <c r="T546" s="138">
        <f>S546*H546</f>
        <v>0</v>
      </c>
      <c r="U546" s="329" t="s">
        <v>19</v>
      </c>
      <c r="V546" s="1" t="str">
        <f t="shared" si="6"/>
        <v/>
      </c>
      <c r="AR546" s="140" t="s">
        <v>258</v>
      </c>
      <c r="AT546" s="140" t="s">
        <v>153</v>
      </c>
      <c r="AU546" s="140" t="s">
        <v>88</v>
      </c>
      <c r="AY546" s="18" t="s">
        <v>150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8" t="s">
        <v>88</v>
      </c>
      <c r="BK546" s="141">
        <f>ROUND(I546*H546,2)</f>
        <v>0</v>
      </c>
      <c r="BL546" s="18" t="s">
        <v>258</v>
      </c>
      <c r="BM546" s="140" t="s">
        <v>813</v>
      </c>
    </row>
    <row r="547" spans="2:65" s="14" customFormat="1" ht="11.25" x14ac:dyDescent="0.2">
      <c r="B547" s="159"/>
      <c r="D547" s="147" t="s">
        <v>162</v>
      </c>
      <c r="E547" s="160" t="s">
        <v>19</v>
      </c>
      <c r="F547" s="161" t="s">
        <v>798</v>
      </c>
      <c r="H547" s="160" t="s">
        <v>19</v>
      </c>
      <c r="I547" s="162"/>
      <c r="L547" s="159"/>
      <c r="M547" s="163"/>
      <c r="U547" s="333"/>
      <c r="V547" s="1" t="str">
        <f t="shared" si="6"/>
        <v/>
      </c>
      <c r="AT547" s="160" t="s">
        <v>162</v>
      </c>
      <c r="AU547" s="160" t="s">
        <v>88</v>
      </c>
      <c r="AV547" s="14" t="s">
        <v>82</v>
      </c>
      <c r="AW547" s="14" t="s">
        <v>36</v>
      </c>
      <c r="AX547" s="14" t="s">
        <v>75</v>
      </c>
      <c r="AY547" s="160" t="s">
        <v>150</v>
      </c>
    </row>
    <row r="548" spans="2:65" s="12" customFormat="1" ht="11.25" x14ac:dyDescent="0.2">
      <c r="B548" s="146"/>
      <c r="D548" s="147" t="s">
        <v>162</v>
      </c>
      <c r="E548" s="148" t="s">
        <v>19</v>
      </c>
      <c r="F548" s="149" t="s">
        <v>814</v>
      </c>
      <c r="H548" s="150">
        <v>1</v>
      </c>
      <c r="I548" s="151"/>
      <c r="L548" s="146"/>
      <c r="M548" s="152"/>
      <c r="U548" s="331"/>
      <c r="V548" s="1" t="str">
        <f t="shared" si="6"/>
        <v/>
      </c>
      <c r="AT548" s="148" t="s">
        <v>162</v>
      </c>
      <c r="AU548" s="148" t="s">
        <v>88</v>
      </c>
      <c r="AV548" s="12" t="s">
        <v>88</v>
      </c>
      <c r="AW548" s="12" t="s">
        <v>36</v>
      </c>
      <c r="AX548" s="12" t="s">
        <v>75</v>
      </c>
      <c r="AY548" s="148" t="s">
        <v>150</v>
      </c>
    </row>
    <row r="549" spans="2:65" s="13" customFormat="1" ht="11.25" x14ac:dyDescent="0.2">
      <c r="B549" s="153"/>
      <c r="D549" s="147" t="s">
        <v>162</v>
      </c>
      <c r="E549" s="154" t="s">
        <v>19</v>
      </c>
      <c r="F549" s="155" t="s">
        <v>167</v>
      </c>
      <c r="H549" s="156">
        <v>1</v>
      </c>
      <c r="I549" s="157"/>
      <c r="L549" s="153"/>
      <c r="M549" s="158"/>
      <c r="U549" s="332"/>
      <c r="V549" s="1" t="str">
        <f t="shared" si="6"/>
        <v/>
      </c>
      <c r="AT549" s="154" t="s">
        <v>162</v>
      </c>
      <c r="AU549" s="154" t="s">
        <v>88</v>
      </c>
      <c r="AV549" s="13" t="s">
        <v>158</v>
      </c>
      <c r="AW549" s="13" t="s">
        <v>36</v>
      </c>
      <c r="AX549" s="13" t="s">
        <v>82</v>
      </c>
      <c r="AY549" s="154" t="s">
        <v>150</v>
      </c>
    </row>
    <row r="550" spans="2:65" s="1" customFormat="1" ht="24.2" customHeight="1" x14ac:dyDescent="0.2">
      <c r="B550" s="33"/>
      <c r="C550" s="129" t="s">
        <v>815</v>
      </c>
      <c r="D550" s="129" t="s">
        <v>153</v>
      </c>
      <c r="E550" s="130" t="s">
        <v>816</v>
      </c>
      <c r="F550" s="131" t="s">
        <v>817</v>
      </c>
      <c r="G550" s="132" t="s">
        <v>408</v>
      </c>
      <c r="H550" s="133">
        <v>1</v>
      </c>
      <c r="I550" s="134"/>
      <c r="J550" s="135">
        <f>ROUND(I550*H550,2)</f>
        <v>0</v>
      </c>
      <c r="K550" s="131" t="s">
        <v>19</v>
      </c>
      <c r="L550" s="33"/>
      <c r="M550" s="136" t="s">
        <v>19</v>
      </c>
      <c r="N550" s="137" t="s">
        <v>47</v>
      </c>
      <c r="P550" s="138">
        <f>O550*H550</f>
        <v>0</v>
      </c>
      <c r="Q550" s="138">
        <v>0</v>
      </c>
      <c r="R550" s="138">
        <f>Q550*H550</f>
        <v>0</v>
      </c>
      <c r="S550" s="138">
        <v>0</v>
      </c>
      <c r="T550" s="138">
        <f>S550*H550</f>
        <v>0</v>
      </c>
      <c r="U550" s="329" t="s">
        <v>19</v>
      </c>
      <c r="V550" s="1" t="str">
        <f t="shared" si="6"/>
        <v/>
      </c>
      <c r="AR550" s="140" t="s">
        <v>258</v>
      </c>
      <c r="AT550" s="140" t="s">
        <v>153</v>
      </c>
      <c r="AU550" s="140" t="s">
        <v>88</v>
      </c>
      <c r="AY550" s="18" t="s">
        <v>150</v>
      </c>
      <c r="BE550" s="141">
        <f>IF(N550="základní",J550,0)</f>
        <v>0</v>
      </c>
      <c r="BF550" s="141">
        <f>IF(N550="snížená",J550,0)</f>
        <v>0</v>
      </c>
      <c r="BG550" s="141">
        <f>IF(N550="zákl. přenesená",J550,0)</f>
        <v>0</v>
      </c>
      <c r="BH550" s="141">
        <f>IF(N550="sníž. přenesená",J550,0)</f>
        <v>0</v>
      </c>
      <c r="BI550" s="141">
        <f>IF(N550="nulová",J550,0)</f>
        <v>0</v>
      </c>
      <c r="BJ550" s="18" t="s">
        <v>88</v>
      </c>
      <c r="BK550" s="141">
        <f>ROUND(I550*H550,2)</f>
        <v>0</v>
      </c>
      <c r="BL550" s="18" t="s">
        <v>258</v>
      </c>
      <c r="BM550" s="140" t="s">
        <v>818</v>
      </c>
    </row>
    <row r="551" spans="2:65" s="14" customFormat="1" ht="11.25" x14ac:dyDescent="0.2">
      <c r="B551" s="159"/>
      <c r="D551" s="147" t="s">
        <v>162</v>
      </c>
      <c r="E551" s="160" t="s">
        <v>19</v>
      </c>
      <c r="F551" s="161" t="s">
        <v>798</v>
      </c>
      <c r="H551" s="160" t="s">
        <v>19</v>
      </c>
      <c r="I551" s="162"/>
      <c r="L551" s="159"/>
      <c r="M551" s="163"/>
      <c r="U551" s="333"/>
      <c r="V551" s="1" t="str">
        <f t="shared" si="6"/>
        <v/>
      </c>
      <c r="AT551" s="160" t="s">
        <v>162</v>
      </c>
      <c r="AU551" s="160" t="s">
        <v>88</v>
      </c>
      <c r="AV551" s="14" t="s">
        <v>82</v>
      </c>
      <c r="AW551" s="14" t="s">
        <v>36</v>
      </c>
      <c r="AX551" s="14" t="s">
        <v>75</v>
      </c>
      <c r="AY551" s="160" t="s">
        <v>150</v>
      </c>
    </row>
    <row r="552" spans="2:65" s="12" customFormat="1" ht="11.25" x14ac:dyDescent="0.2">
      <c r="B552" s="146"/>
      <c r="D552" s="147" t="s">
        <v>162</v>
      </c>
      <c r="E552" s="148" t="s">
        <v>19</v>
      </c>
      <c r="F552" s="149" t="s">
        <v>819</v>
      </c>
      <c r="H552" s="150">
        <v>1</v>
      </c>
      <c r="I552" s="151"/>
      <c r="L552" s="146"/>
      <c r="M552" s="152"/>
      <c r="U552" s="331"/>
      <c r="V552" s="1" t="str">
        <f t="shared" si="6"/>
        <v/>
      </c>
      <c r="AT552" s="148" t="s">
        <v>162</v>
      </c>
      <c r="AU552" s="148" t="s">
        <v>88</v>
      </c>
      <c r="AV552" s="12" t="s">
        <v>88</v>
      </c>
      <c r="AW552" s="12" t="s">
        <v>36</v>
      </c>
      <c r="AX552" s="12" t="s">
        <v>75</v>
      </c>
      <c r="AY552" s="148" t="s">
        <v>150</v>
      </c>
    </row>
    <row r="553" spans="2:65" s="13" customFormat="1" ht="11.25" x14ac:dyDescent="0.2">
      <c r="B553" s="153"/>
      <c r="D553" s="147" t="s">
        <v>162</v>
      </c>
      <c r="E553" s="154" t="s">
        <v>19</v>
      </c>
      <c r="F553" s="155" t="s">
        <v>167</v>
      </c>
      <c r="H553" s="156">
        <v>1</v>
      </c>
      <c r="I553" s="157"/>
      <c r="L553" s="153"/>
      <c r="M553" s="158"/>
      <c r="U553" s="332"/>
      <c r="V553" s="1" t="str">
        <f t="shared" ref="V553:V616" si="7">IF(U553="investice",J553,"")</f>
        <v/>
      </c>
      <c r="AT553" s="154" t="s">
        <v>162</v>
      </c>
      <c r="AU553" s="154" t="s">
        <v>88</v>
      </c>
      <c r="AV553" s="13" t="s">
        <v>158</v>
      </c>
      <c r="AW553" s="13" t="s">
        <v>36</v>
      </c>
      <c r="AX553" s="13" t="s">
        <v>82</v>
      </c>
      <c r="AY553" s="154" t="s">
        <v>150</v>
      </c>
    </row>
    <row r="554" spans="2:65" s="1" customFormat="1" ht="24.2" customHeight="1" x14ac:dyDescent="0.2">
      <c r="B554" s="33"/>
      <c r="C554" s="129" t="s">
        <v>820</v>
      </c>
      <c r="D554" s="129" t="s">
        <v>153</v>
      </c>
      <c r="E554" s="130" t="s">
        <v>821</v>
      </c>
      <c r="F554" s="131" t="s">
        <v>822</v>
      </c>
      <c r="G554" s="132" t="s">
        <v>408</v>
      </c>
      <c r="H554" s="133">
        <v>1</v>
      </c>
      <c r="I554" s="134"/>
      <c r="J554" s="135">
        <f>ROUND(I554*H554,2)</f>
        <v>0</v>
      </c>
      <c r="K554" s="131" t="s">
        <v>19</v>
      </c>
      <c r="L554" s="33"/>
      <c r="M554" s="136" t="s">
        <v>19</v>
      </c>
      <c r="N554" s="137" t="s">
        <v>47</v>
      </c>
      <c r="P554" s="138">
        <f>O554*H554</f>
        <v>0</v>
      </c>
      <c r="Q554" s="138">
        <v>0</v>
      </c>
      <c r="R554" s="138">
        <f>Q554*H554</f>
        <v>0</v>
      </c>
      <c r="S554" s="138">
        <v>0</v>
      </c>
      <c r="T554" s="138">
        <f>S554*H554</f>
        <v>0</v>
      </c>
      <c r="U554" s="329" t="s">
        <v>19</v>
      </c>
      <c r="V554" s="1" t="str">
        <f t="shared" si="7"/>
        <v/>
      </c>
      <c r="AR554" s="140" t="s">
        <v>258</v>
      </c>
      <c r="AT554" s="140" t="s">
        <v>153</v>
      </c>
      <c r="AU554" s="140" t="s">
        <v>88</v>
      </c>
      <c r="AY554" s="18" t="s">
        <v>150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8" t="s">
        <v>88</v>
      </c>
      <c r="BK554" s="141">
        <f>ROUND(I554*H554,2)</f>
        <v>0</v>
      </c>
      <c r="BL554" s="18" t="s">
        <v>258</v>
      </c>
      <c r="BM554" s="140" t="s">
        <v>823</v>
      </c>
    </row>
    <row r="555" spans="2:65" s="14" customFormat="1" ht="11.25" x14ac:dyDescent="0.2">
      <c r="B555" s="159"/>
      <c r="D555" s="147" t="s">
        <v>162</v>
      </c>
      <c r="E555" s="160" t="s">
        <v>19</v>
      </c>
      <c r="F555" s="161" t="s">
        <v>798</v>
      </c>
      <c r="H555" s="160" t="s">
        <v>19</v>
      </c>
      <c r="I555" s="162"/>
      <c r="L555" s="159"/>
      <c r="M555" s="163"/>
      <c r="U555" s="333"/>
      <c r="V555" s="1" t="str">
        <f t="shared" si="7"/>
        <v/>
      </c>
      <c r="AT555" s="160" t="s">
        <v>162</v>
      </c>
      <c r="AU555" s="160" t="s">
        <v>88</v>
      </c>
      <c r="AV555" s="14" t="s">
        <v>82</v>
      </c>
      <c r="AW555" s="14" t="s">
        <v>36</v>
      </c>
      <c r="AX555" s="14" t="s">
        <v>75</v>
      </c>
      <c r="AY555" s="160" t="s">
        <v>150</v>
      </c>
    </row>
    <row r="556" spans="2:65" s="12" customFormat="1" ht="11.25" x14ac:dyDescent="0.2">
      <c r="B556" s="146"/>
      <c r="D556" s="147" t="s">
        <v>162</v>
      </c>
      <c r="E556" s="148" t="s">
        <v>19</v>
      </c>
      <c r="F556" s="149" t="s">
        <v>824</v>
      </c>
      <c r="H556" s="150">
        <v>1</v>
      </c>
      <c r="I556" s="151"/>
      <c r="L556" s="146"/>
      <c r="M556" s="152"/>
      <c r="U556" s="331"/>
      <c r="V556" s="1" t="str">
        <f t="shared" si="7"/>
        <v/>
      </c>
      <c r="AT556" s="148" t="s">
        <v>162</v>
      </c>
      <c r="AU556" s="148" t="s">
        <v>88</v>
      </c>
      <c r="AV556" s="12" t="s">
        <v>88</v>
      </c>
      <c r="AW556" s="12" t="s">
        <v>36</v>
      </c>
      <c r="AX556" s="12" t="s">
        <v>75</v>
      </c>
      <c r="AY556" s="148" t="s">
        <v>150</v>
      </c>
    </row>
    <row r="557" spans="2:65" s="13" customFormat="1" ht="11.25" x14ac:dyDescent="0.2">
      <c r="B557" s="153"/>
      <c r="D557" s="147" t="s">
        <v>162</v>
      </c>
      <c r="E557" s="154" t="s">
        <v>19</v>
      </c>
      <c r="F557" s="155" t="s">
        <v>167</v>
      </c>
      <c r="H557" s="156">
        <v>1</v>
      </c>
      <c r="I557" s="157"/>
      <c r="L557" s="153"/>
      <c r="M557" s="158"/>
      <c r="U557" s="332"/>
      <c r="V557" s="1" t="str">
        <f t="shared" si="7"/>
        <v/>
      </c>
      <c r="AT557" s="154" t="s">
        <v>162</v>
      </c>
      <c r="AU557" s="154" t="s">
        <v>88</v>
      </c>
      <c r="AV557" s="13" t="s">
        <v>158</v>
      </c>
      <c r="AW557" s="13" t="s">
        <v>36</v>
      </c>
      <c r="AX557" s="13" t="s">
        <v>82</v>
      </c>
      <c r="AY557" s="154" t="s">
        <v>150</v>
      </c>
    </row>
    <row r="558" spans="2:65" s="1" customFormat="1" ht="24.2" customHeight="1" x14ac:dyDescent="0.2">
      <c r="B558" s="33"/>
      <c r="C558" s="129" t="s">
        <v>825</v>
      </c>
      <c r="D558" s="129" t="s">
        <v>153</v>
      </c>
      <c r="E558" s="130" t="s">
        <v>826</v>
      </c>
      <c r="F558" s="131" t="s">
        <v>827</v>
      </c>
      <c r="G558" s="132" t="s">
        <v>408</v>
      </c>
      <c r="H558" s="133">
        <v>1</v>
      </c>
      <c r="I558" s="134"/>
      <c r="J558" s="135">
        <f>ROUND(I558*H558,2)</f>
        <v>0</v>
      </c>
      <c r="K558" s="131" t="s">
        <v>19</v>
      </c>
      <c r="L558" s="33"/>
      <c r="M558" s="136" t="s">
        <v>19</v>
      </c>
      <c r="N558" s="137" t="s">
        <v>47</v>
      </c>
      <c r="P558" s="138">
        <f>O558*H558</f>
        <v>0</v>
      </c>
      <c r="Q558" s="138">
        <v>0</v>
      </c>
      <c r="R558" s="138">
        <f>Q558*H558</f>
        <v>0</v>
      </c>
      <c r="S558" s="138">
        <v>0</v>
      </c>
      <c r="T558" s="138">
        <f>S558*H558</f>
        <v>0</v>
      </c>
      <c r="U558" s="329" t="s">
        <v>19</v>
      </c>
      <c r="V558" s="1" t="str">
        <f t="shared" si="7"/>
        <v/>
      </c>
      <c r="AR558" s="140" t="s">
        <v>258</v>
      </c>
      <c r="AT558" s="140" t="s">
        <v>153</v>
      </c>
      <c r="AU558" s="140" t="s">
        <v>88</v>
      </c>
      <c r="AY558" s="18" t="s">
        <v>150</v>
      </c>
      <c r="BE558" s="141">
        <f>IF(N558="základní",J558,0)</f>
        <v>0</v>
      </c>
      <c r="BF558" s="141">
        <f>IF(N558="snížená",J558,0)</f>
        <v>0</v>
      </c>
      <c r="BG558" s="141">
        <f>IF(N558="zákl. přenesená",J558,0)</f>
        <v>0</v>
      </c>
      <c r="BH558" s="141">
        <f>IF(N558="sníž. přenesená",J558,0)</f>
        <v>0</v>
      </c>
      <c r="BI558" s="141">
        <f>IF(N558="nulová",J558,0)</f>
        <v>0</v>
      </c>
      <c r="BJ558" s="18" t="s">
        <v>88</v>
      </c>
      <c r="BK558" s="141">
        <f>ROUND(I558*H558,2)</f>
        <v>0</v>
      </c>
      <c r="BL558" s="18" t="s">
        <v>258</v>
      </c>
      <c r="BM558" s="140" t="s">
        <v>828</v>
      </c>
    </row>
    <row r="559" spans="2:65" s="14" customFormat="1" ht="11.25" x14ac:dyDescent="0.2">
      <c r="B559" s="159"/>
      <c r="D559" s="147" t="s">
        <v>162</v>
      </c>
      <c r="E559" s="160" t="s">
        <v>19</v>
      </c>
      <c r="F559" s="161" t="s">
        <v>798</v>
      </c>
      <c r="H559" s="160" t="s">
        <v>19</v>
      </c>
      <c r="I559" s="162"/>
      <c r="L559" s="159"/>
      <c r="M559" s="163"/>
      <c r="U559" s="333"/>
      <c r="V559" s="1" t="str">
        <f t="shared" si="7"/>
        <v/>
      </c>
      <c r="AT559" s="160" t="s">
        <v>162</v>
      </c>
      <c r="AU559" s="160" t="s">
        <v>88</v>
      </c>
      <c r="AV559" s="14" t="s">
        <v>82</v>
      </c>
      <c r="AW559" s="14" t="s">
        <v>36</v>
      </c>
      <c r="AX559" s="14" t="s">
        <v>75</v>
      </c>
      <c r="AY559" s="160" t="s">
        <v>150</v>
      </c>
    </row>
    <row r="560" spans="2:65" s="12" customFormat="1" ht="11.25" x14ac:dyDescent="0.2">
      <c r="B560" s="146"/>
      <c r="D560" s="147" t="s">
        <v>162</v>
      </c>
      <c r="E560" s="148" t="s">
        <v>19</v>
      </c>
      <c r="F560" s="149" t="s">
        <v>829</v>
      </c>
      <c r="H560" s="150">
        <v>1</v>
      </c>
      <c r="I560" s="151"/>
      <c r="L560" s="146"/>
      <c r="M560" s="152"/>
      <c r="U560" s="331"/>
      <c r="V560" s="1" t="str">
        <f t="shared" si="7"/>
        <v/>
      </c>
      <c r="AT560" s="148" t="s">
        <v>162</v>
      </c>
      <c r="AU560" s="148" t="s">
        <v>88</v>
      </c>
      <c r="AV560" s="12" t="s">
        <v>88</v>
      </c>
      <c r="AW560" s="12" t="s">
        <v>36</v>
      </c>
      <c r="AX560" s="12" t="s">
        <v>75</v>
      </c>
      <c r="AY560" s="148" t="s">
        <v>150</v>
      </c>
    </row>
    <row r="561" spans="2:65" s="13" customFormat="1" ht="11.25" x14ac:dyDescent="0.2">
      <c r="B561" s="153"/>
      <c r="D561" s="147" t="s">
        <v>162</v>
      </c>
      <c r="E561" s="154" t="s">
        <v>19</v>
      </c>
      <c r="F561" s="155" t="s">
        <v>167</v>
      </c>
      <c r="H561" s="156">
        <v>1</v>
      </c>
      <c r="I561" s="157"/>
      <c r="L561" s="153"/>
      <c r="M561" s="158"/>
      <c r="U561" s="332"/>
      <c r="V561" s="1" t="str">
        <f t="shared" si="7"/>
        <v/>
      </c>
      <c r="AT561" s="154" t="s">
        <v>162</v>
      </c>
      <c r="AU561" s="154" t="s">
        <v>88</v>
      </c>
      <c r="AV561" s="13" t="s">
        <v>158</v>
      </c>
      <c r="AW561" s="13" t="s">
        <v>36</v>
      </c>
      <c r="AX561" s="13" t="s">
        <v>82</v>
      </c>
      <c r="AY561" s="154" t="s">
        <v>150</v>
      </c>
    </row>
    <row r="562" spans="2:65" s="1" customFormat="1" ht="24.2" customHeight="1" x14ac:dyDescent="0.2">
      <c r="B562" s="33"/>
      <c r="C562" s="129" t="s">
        <v>830</v>
      </c>
      <c r="D562" s="129" t="s">
        <v>153</v>
      </c>
      <c r="E562" s="130" t="s">
        <v>831</v>
      </c>
      <c r="F562" s="131" t="s">
        <v>832</v>
      </c>
      <c r="G562" s="132" t="s">
        <v>408</v>
      </c>
      <c r="H562" s="133">
        <v>1</v>
      </c>
      <c r="I562" s="134"/>
      <c r="J562" s="135">
        <f>ROUND(I562*H562,2)</f>
        <v>0</v>
      </c>
      <c r="K562" s="131" t="s">
        <v>19</v>
      </c>
      <c r="L562" s="33"/>
      <c r="M562" s="136" t="s">
        <v>19</v>
      </c>
      <c r="N562" s="137" t="s">
        <v>47</v>
      </c>
      <c r="P562" s="138">
        <f>O562*H562</f>
        <v>0</v>
      </c>
      <c r="Q562" s="138">
        <v>0</v>
      </c>
      <c r="R562" s="138">
        <f>Q562*H562</f>
        <v>0</v>
      </c>
      <c r="S562" s="138">
        <v>0</v>
      </c>
      <c r="T562" s="138">
        <f>S562*H562</f>
        <v>0</v>
      </c>
      <c r="U562" s="329" t="s">
        <v>19</v>
      </c>
      <c r="V562" s="1" t="str">
        <f t="shared" si="7"/>
        <v/>
      </c>
      <c r="AR562" s="140" t="s">
        <v>258</v>
      </c>
      <c r="AT562" s="140" t="s">
        <v>153</v>
      </c>
      <c r="AU562" s="140" t="s">
        <v>88</v>
      </c>
      <c r="AY562" s="18" t="s">
        <v>150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8" t="s">
        <v>88</v>
      </c>
      <c r="BK562" s="141">
        <f>ROUND(I562*H562,2)</f>
        <v>0</v>
      </c>
      <c r="BL562" s="18" t="s">
        <v>258</v>
      </c>
      <c r="BM562" s="140" t="s">
        <v>833</v>
      </c>
    </row>
    <row r="563" spans="2:65" s="14" customFormat="1" ht="11.25" x14ac:dyDescent="0.2">
      <c r="B563" s="159"/>
      <c r="D563" s="147" t="s">
        <v>162</v>
      </c>
      <c r="E563" s="160" t="s">
        <v>19</v>
      </c>
      <c r="F563" s="161" t="s">
        <v>798</v>
      </c>
      <c r="H563" s="160" t="s">
        <v>19</v>
      </c>
      <c r="I563" s="162"/>
      <c r="L563" s="159"/>
      <c r="M563" s="163"/>
      <c r="U563" s="333"/>
      <c r="V563" s="1" t="str">
        <f t="shared" si="7"/>
        <v/>
      </c>
      <c r="AT563" s="160" t="s">
        <v>162</v>
      </c>
      <c r="AU563" s="160" t="s">
        <v>88</v>
      </c>
      <c r="AV563" s="14" t="s">
        <v>82</v>
      </c>
      <c r="AW563" s="14" t="s">
        <v>36</v>
      </c>
      <c r="AX563" s="14" t="s">
        <v>75</v>
      </c>
      <c r="AY563" s="160" t="s">
        <v>150</v>
      </c>
    </row>
    <row r="564" spans="2:65" s="12" customFormat="1" ht="11.25" x14ac:dyDescent="0.2">
      <c r="B564" s="146"/>
      <c r="D564" s="147" t="s">
        <v>162</v>
      </c>
      <c r="E564" s="148" t="s">
        <v>19</v>
      </c>
      <c r="F564" s="149" t="s">
        <v>834</v>
      </c>
      <c r="H564" s="150">
        <v>1</v>
      </c>
      <c r="I564" s="151"/>
      <c r="L564" s="146"/>
      <c r="M564" s="152"/>
      <c r="U564" s="331"/>
      <c r="V564" s="1" t="str">
        <f t="shared" si="7"/>
        <v/>
      </c>
      <c r="AT564" s="148" t="s">
        <v>162</v>
      </c>
      <c r="AU564" s="148" t="s">
        <v>88</v>
      </c>
      <c r="AV564" s="12" t="s">
        <v>88</v>
      </c>
      <c r="AW564" s="12" t="s">
        <v>36</v>
      </c>
      <c r="AX564" s="12" t="s">
        <v>75</v>
      </c>
      <c r="AY564" s="148" t="s">
        <v>150</v>
      </c>
    </row>
    <row r="565" spans="2:65" s="13" customFormat="1" ht="11.25" x14ac:dyDescent="0.2">
      <c r="B565" s="153"/>
      <c r="D565" s="147" t="s">
        <v>162</v>
      </c>
      <c r="E565" s="154" t="s">
        <v>19</v>
      </c>
      <c r="F565" s="155" t="s">
        <v>167</v>
      </c>
      <c r="H565" s="156">
        <v>1</v>
      </c>
      <c r="I565" s="157"/>
      <c r="L565" s="153"/>
      <c r="M565" s="158"/>
      <c r="U565" s="332"/>
      <c r="V565" s="1" t="str">
        <f t="shared" si="7"/>
        <v/>
      </c>
      <c r="AT565" s="154" t="s">
        <v>162</v>
      </c>
      <c r="AU565" s="154" t="s">
        <v>88</v>
      </c>
      <c r="AV565" s="13" t="s">
        <v>158</v>
      </c>
      <c r="AW565" s="13" t="s">
        <v>36</v>
      </c>
      <c r="AX565" s="13" t="s">
        <v>82</v>
      </c>
      <c r="AY565" s="154" t="s">
        <v>150</v>
      </c>
    </row>
    <row r="566" spans="2:65" s="1" customFormat="1" ht="21.75" customHeight="1" x14ac:dyDescent="0.2">
      <c r="B566" s="33"/>
      <c r="C566" s="129" t="s">
        <v>835</v>
      </c>
      <c r="D566" s="129" t="s">
        <v>153</v>
      </c>
      <c r="E566" s="130" t="s">
        <v>836</v>
      </c>
      <c r="F566" s="131" t="s">
        <v>837</v>
      </c>
      <c r="G566" s="132" t="s">
        <v>345</v>
      </c>
      <c r="H566" s="133">
        <v>1</v>
      </c>
      <c r="I566" s="134"/>
      <c r="J566" s="135">
        <f>ROUND(I566*H566,2)</f>
        <v>0</v>
      </c>
      <c r="K566" s="131" t="s">
        <v>19</v>
      </c>
      <c r="L566" s="33"/>
      <c r="M566" s="136" t="s">
        <v>19</v>
      </c>
      <c r="N566" s="137" t="s">
        <v>47</v>
      </c>
      <c r="P566" s="138">
        <f>O566*H566</f>
        <v>0</v>
      </c>
      <c r="Q566" s="138">
        <v>0</v>
      </c>
      <c r="R566" s="138">
        <f>Q566*H566</f>
        <v>0</v>
      </c>
      <c r="S566" s="138">
        <v>0</v>
      </c>
      <c r="T566" s="138">
        <f>S566*H566</f>
        <v>0</v>
      </c>
      <c r="U566" s="329" t="s">
        <v>19</v>
      </c>
      <c r="V566" s="1" t="str">
        <f t="shared" si="7"/>
        <v/>
      </c>
      <c r="AR566" s="140" t="s">
        <v>258</v>
      </c>
      <c r="AT566" s="140" t="s">
        <v>153</v>
      </c>
      <c r="AU566" s="140" t="s">
        <v>88</v>
      </c>
      <c r="AY566" s="18" t="s">
        <v>150</v>
      </c>
      <c r="BE566" s="141">
        <f>IF(N566="základní",J566,0)</f>
        <v>0</v>
      </c>
      <c r="BF566" s="141">
        <f>IF(N566="snížená",J566,0)</f>
        <v>0</v>
      </c>
      <c r="BG566" s="141">
        <f>IF(N566="zákl. přenesená",J566,0)</f>
        <v>0</v>
      </c>
      <c r="BH566" s="141">
        <f>IF(N566="sníž. přenesená",J566,0)</f>
        <v>0</v>
      </c>
      <c r="BI566" s="141">
        <f>IF(N566="nulová",J566,0)</f>
        <v>0</v>
      </c>
      <c r="BJ566" s="18" t="s">
        <v>88</v>
      </c>
      <c r="BK566" s="141">
        <f>ROUND(I566*H566,2)</f>
        <v>0</v>
      </c>
      <c r="BL566" s="18" t="s">
        <v>258</v>
      </c>
      <c r="BM566" s="140" t="s">
        <v>838</v>
      </c>
    </row>
    <row r="567" spans="2:65" s="14" customFormat="1" ht="11.25" x14ac:dyDescent="0.2">
      <c r="B567" s="159"/>
      <c r="D567" s="147" t="s">
        <v>162</v>
      </c>
      <c r="E567" s="160" t="s">
        <v>19</v>
      </c>
      <c r="F567" s="161" t="s">
        <v>839</v>
      </c>
      <c r="H567" s="160" t="s">
        <v>19</v>
      </c>
      <c r="I567" s="162"/>
      <c r="L567" s="159"/>
      <c r="M567" s="163"/>
      <c r="U567" s="333"/>
      <c r="V567" s="1" t="str">
        <f t="shared" si="7"/>
        <v/>
      </c>
      <c r="AT567" s="160" t="s">
        <v>162</v>
      </c>
      <c r="AU567" s="160" t="s">
        <v>88</v>
      </c>
      <c r="AV567" s="14" t="s">
        <v>82</v>
      </c>
      <c r="AW567" s="14" t="s">
        <v>36</v>
      </c>
      <c r="AX567" s="14" t="s">
        <v>75</v>
      </c>
      <c r="AY567" s="160" t="s">
        <v>150</v>
      </c>
    </row>
    <row r="568" spans="2:65" s="12" customFormat="1" ht="11.25" x14ac:dyDescent="0.2">
      <c r="B568" s="146"/>
      <c r="D568" s="147" t="s">
        <v>162</v>
      </c>
      <c r="E568" s="148" t="s">
        <v>19</v>
      </c>
      <c r="F568" s="149" t="s">
        <v>840</v>
      </c>
      <c r="H568" s="150">
        <v>1</v>
      </c>
      <c r="I568" s="151"/>
      <c r="L568" s="146"/>
      <c r="M568" s="152"/>
      <c r="U568" s="331"/>
      <c r="V568" s="1" t="str">
        <f t="shared" si="7"/>
        <v/>
      </c>
      <c r="AT568" s="148" t="s">
        <v>162</v>
      </c>
      <c r="AU568" s="148" t="s">
        <v>88</v>
      </c>
      <c r="AV568" s="12" t="s">
        <v>88</v>
      </c>
      <c r="AW568" s="12" t="s">
        <v>36</v>
      </c>
      <c r="AX568" s="12" t="s">
        <v>75</v>
      </c>
      <c r="AY568" s="148" t="s">
        <v>150</v>
      </c>
    </row>
    <row r="569" spans="2:65" s="13" customFormat="1" ht="11.25" x14ac:dyDescent="0.2">
      <c r="B569" s="153"/>
      <c r="D569" s="147" t="s">
        <v>162</v>
      </c>
      <c r="E569" s="154" t="s">
        <v>19</v>
      </c>
      <c r="F569" s="155" t="s">
        <v>167</v>
      </c>
      <c r="H569" s="156">
        <v>1</v>
      </c>
      <c r="I569" s="157"/>
      <c r="L569" s="153"/>
      <c r="M569" s="158"/>
      <c r="U569" s="332"/>
      <c r="V569" s="1" t="str">
        <f t="shared" si="7"/>
        <v/>
      </c>
      <c r="AT569" s="154" t="s">
        <v>162</v>
      </c>
      <c r="AU569" s="154" t="s">
        <v>88</v>
      </c>
      <c r="AV569" s="13" t="s">
        <v>158</v>
      </c>
      <c r="AW569" s="13" t="s">
        <v>36</v>
      </c>
      <c r="AX569" s="13" t="s">
        <v>82</v>
      </c>
      <c r="AY569" s="154" t="s">
        <v>150</v>
      </c>
    </row>
    <row r="570" spans="2:65" s="1" customFormat="1" ht="16.5" customHeight="1" x14ac:dyDescent="0.2">
      <c r="B570" s="33"/>
      <c r="C570" s="129" t="s">
        <v>841</v>
      </c>
      <c r="D570" s="129" t="s">
        <v>153</v>
      </c>
      <c r="E570" s="130" t="s">
        <v>842</v>
      </c>
      <c r="F570" s="131" t="s">
        <v>843</v>
      </c>
      <c r="G570" s="132" t="s">
        <v>345</v>
      </c>
      <c r="H570" s="133">
        <v>1</v>
      </c>
      <c r="I570" s="134"/>
      <c r="J570" s="135">
        <f>ROUND(I570*H570,2)</f>
        <v>0</v>
      </c>
      <c r="K570" s="131" t="s">
        <v>19</v>
      </c>
      <c r="L570" s="33"/>
      <c r="M570" s="136" t="s">
        <v>19</v>
      </c>
      <c r="N570" s="137" t="s">
        <v>47</v>
      </c>
      <c r="P570" s="138">
        <f>O570*H570</f>
        <v>0</v>
      </c>
      <c r="Q570" s="138">
        <v>0</v>
      </c>
      <c r="R570" s="138">
        <f>Q570*H570</f>
        <v>0</v>
      </c>
      <c r="S570" s="138">
        <v>0</v>
      </c>
      <c r="T570" s="138">
        <f>S570*H570</f>
        <v>0</v>
      </c>
      <c r="U570" s="329" t="s">
        <v>19</v>
      </c>
      <c r="V570" s="1" t="str">
        <f t="shared" si="7"/>
        <v/>
      </c>
      <c r="AR570" s="140" t="s">
        <v>258</v>
      </c>
      <c r="AT570" s="140" t="s">
        <v>153</v>
      </c>
      <c r="AU570" s="140" t="s">
        <v>88</v>
      </c>
      <c r="AY570" s="18" t="s">
        <v>150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8" t="s">
        <v>88</v>
      </c>
      <c r="BK570" s="141">
        <f>ROUND(I570*H570,2)</f>
        <v>0</v>
      </c>
      <c r="BL570" s="18" t="s">
        <v>258</v>
      </c>
      <c r="BM570" s="140" t="s">
        <v>844</v>
      </c>
    </row>
    <row r="571" spans="2:65" s="1" customFormat="1" ht="19.5" x14ac:dyDescent="0.2">
      <c r="B571" s="33"/>
      <c r="D571" s="147" t="s">
        <v>229</v>
      </c>
      <c r="F571" s="164" t="s">
        <v>845</v>
      </c>
      <c r="I571" s="144"/>
      <c r="L571" s="33"/>
      <c r="M571" s="145"/>
      <c r="U571" s="330"/>
      <c r="V571" s="1" t="str">
        <f t="shared" si="7"/>
        <v/>
      </c>
      <c r="AT571" s="18" t="s">
        <v>229</v>
      </c>
      <c r="AU571" s="18" t="s">
        <v>88</v>
      </c>
    </row>
    <row r="572" spans="2:65" s="14" customFormat="1" ht="11.25" x14ac:dyDescent="0.2">
      <c r="B572" s="159"/>
      <c r="D572" s="147" t="s">
        <v>162</v>
      </c>
      <c r="E572" s="160" t="s">
        <v>19</v>
      </c>
      <c r="F572" s="161" t="s">
        <v>839</v>
      </c>
      <c r="H572" s="160" t="s">
        <v>19</v>
      </c>
      <c r="I572" s="162"/>
      <c r="L572" s="159"/>
      <c r="M572" s="163"/>
      <c r="U572" s="333"/>
      <c r="V572" s="1" t="str">
        <f t="shared" si="7"/>
        <v/>
      </c>
      <c r="AT572" s="160" t="s">
        <v>162</v>
      </c>
      <c r="AU572" s="160" t="s">
        <v>88</v>
      </c>
      <c r="AV572" s="14" t="s">
        <v>82</v>
      </c>
      <c r="AW572" s="14" t="s">
        <v>36</v>
      </c>
      <c r="AX572" s="14" t="s">
        <v>75</v>
      </c>
      <c r="AY572" s="160" t="s">
        <v>150</v>
      </c>
    </row>
    <row r="573" spans="2:65" s="12" customFormat="1" ht="11.25" x14ac:dyDescent="0.2">
      <c r="B573" s="146"/>
      <c r="D573" s="147" t="s">
        <v>162</v>
      </c>
      <c r="E573" s="148" t="s">
        <v>19</v>
      </c>
      <c r="F573" s="149" t="s">
        <v>840</v>
      </c>
      <c r="H573" s="150">
        <v>1</v>
      </c>
      <c r="I573" s="151"/>
      <c r="L573" s="146"/>
      <c r="M573" s="152"/>
      <c r="U573" s="331"/>
      <c r="V573" s="1" t="str">
        <f t="shared" si="7"/>
        <v/>
      </c>
      <c r="AT573" s="148" t="s">
        <v>162</v>
      </c>
      <c r="AU573" s="148" t="s">
        <v>88</v>
      </c>
      <c r="AV573" s="12" t="s">
        <v>88</v>
      </c>
      <c r="AW573" s="12" t="s">
        <v>36</v>
      </c>
      <c r="AX573" s="12" t="s">
        <v>75</v>
      </c>
      <c r="AY573" s="148" t="s">
        <v>150</v>
      </c>
    </row>
    <row r="574" spans="2:65" s="13" customFormat="1" ht="11.25" x14ac:dyDescent="0.2">
      <c r="B574" s="153"/>
      <c r="D574" s="147" t="s">
        <v>162</v>
      </c>
      <c r="E574" s="154" t="s">
        <v>19</v>
      </c>
      <c r="F574" s="155" t="s">
        <v>167</v>
      </c>
      <c r="H574" s="156">
        <v>1</v>
      </c>
      <c r="I574" s="157"/>
      <c r="L574" s="153"/>
      <c r="M574" s="158"/>
      <c r="U574" s="332"/>
      <c r="V574" s="1" t="str">
        <f t="shared" si="7"/>
        <v/>
      </c>
      <c r="AT574" s="154" t="s">
        <v>162</v>
      </c>
      <c r="AU574" s="154" t="s">
        <v>88</v>
      </c>
      <c r="AV574" s="13" t="s">
        <v>158</v>
      </c>
      <c r="AW574" s="13" t="s">
        <v>36</v>
      </c>
      <c r="AX574" s="13" t="s">
        <v>82</v>
      </c>
      <c r="AY574" s="154" t="s">
        <v>150</v>
      </c>
    </row>
    <row r="575" spans="2:65" s="1" customFormat="1" ht="16.5" customHeight="1" x14ac:dyDescent="0.2">
      <c r="B575" s="33"/>
      <c r="C575" s="129" t="s">
        <v>846</v>
      </c>
      <c r="D575" s="129" t="s">
        <v>153</v>
      </c>
      <c r="E575" s="130" t="s">
        <v>847</v>
      </c>
      <c r="F575" s="131" t="s">
        <v>848</v>
      </c>
      <c r="G575" s="132" t="s">
        <v>408</v>
      </c>
      <c r="H575" s="133">
        <v>1</v>
      </c>
      <c r="I575" s="134"/>
      <c r="J575" s="135">
        <f>ROUND(I575*H575,2)</f>
        <v>0</v>
      </c>
      <c r="K575" s="131" t="s">
        <v>19</v>
      </c>
      <c r="L575" s="33"/>
      <c r="M575" s="136" t="s">
        <v>19</v>
      </c>
      <c r="N575" s="137" t="s">
        <v>47</v>
      </c>
      <c r="P575" s="138">
        <f>O575*H575</f>
        <v>0</v>
      </c>
      <c r="Q575" s="138">
        <v>0</v>
      </c>
      <c r="R575" s="138">
        <f>Q575*H575</f>
        <v>0</v>
      </c>
      <c r="S575" s="138">
        <v>0</v>
      </c>
      <c r="T575" s="138">
        <f>S575*H575</f>
        <v>0</v>
      </c>
      <c r="U575" s="329" t="s">
        <v>171</v>
      </c>
      <c r="V575" s="1">
        <f t="shared" si="7"/>
        <v>0</v>
      </c>
      <c r="AR575" s="140" t="s">
        <v>258</v>
      </c>
      <c r="AT575" s="140" t="s">
        <v>153</v>
      </c>
      <c r="AU575" s="140" t="s">
        <v>88</v>
      </c>
      <c r="AY575" s="18" t="s">
        <v>150</v>
      </c>
      <c r="BE575" s="141">
        <f>IF(N575="základní",J575,0)</f>
        <v>0</v>
      </c>
      <c r="BF575" s="141">
        <f>IF(N575="snížená",J575,0)</f>
        <v>0</v>
      </c>
      <c r="BG575" s="141">
        <f>IF(N575="zákl. přenesená",J575,0)</f>
        <v>0</v>
      </c>
      <c r="BH575" s="141">
        <f>IF(N575="sníž. přenesená",J575,0)</f>
        <v>0</v>
      </c>
      <c r="BI575" s="141">
        <f>IF(N575="nulová",J575,0)</f>
        <v>0</v>
      </c>
      <c r="BJ575" s="18" t="s">
        <v>88</v>
      </c>
      <c r="BK575" s="141">
        <f>ROUND(I575*H575,2)</f>
        <v>0</v>
      </c>
      <c r="BL575" s="18" t="s">
        <v>258</v>
      </c>
      <c r="BM575" s="140" t="s">
        <v>849</v>
      </c>
    </row>
    <row r="576" spans="2:65" s="14" customFormat="1" ht="11.25" x14ac:dyDescent="0.2">
      <c r="B576" s="159"/>
      <c r="D576" s="147" t="s">
        <v>162</v>
      </c>
      <c r="E576" s="160" t="s">
        <v>19</v>
      </c>
      <c r="F576" s="161" t="s">
        <v>839</v>
      </c>
      <c r="H576" s="160" t="s">
        <v>19</v>
      </c>
      <c r="I576" s="162"/>
      <c r="L576" s="159"/>
      <c r="M576" s="163"/>
      <c r="U576" s="333"/>
      <c r="V576" s="1" t="str">
        <f t="shared" si="7"/>
        <v/>
      </c>
      <c r="AT576" s="160" t="s">
        <v>162</v>
      </c>
      <c r="AU576" s="160" t="s">
        <v>88</v>
      </c>
      <c r="AV576" s="14" t="s">
        <v>82</v>
      </c>
      <c r="AW576" s="14" t="s">
        <v>36</v>
      </c>
      <c r="AX576" s="14" t="s">
        <v>75</v>
      </c>
      <c r="AY576" s="160" t="s">
        <v>150</v>
      </c>
    </row>
    <row r="577" spans="2:65" s="12" customFormat="1" ht="11.25" x14ac:dyDescent="0.2">
      <c r="B577" s="146"/>
      <c r="D577" s="147" t="s">
        <v>162</v>
      </c>
      <c r="E577" s="148" t="s">
        <v>19</v>
      </c>
      <c r="F577" s="149" t="s">
        <v>840</v>
      </c>
      <c r="H577" s="150">
        <v>1</v>
      </c>
      <c r="I577" s="151"/>
      <c r="L577" s="146"/>
      <c r="M577" s="152"/>
      <c r="U577" s="331"/>
      <c r="V577" s="1" t="str">
        <f t="shared" si="7"/>
        <v/>
      </c>
      <c r="AT577" s="148" t="s">
        <v>162</v>
      </c>
      <c r="AU577" s="148" t="s">
        <v>88</v>
      </c>
      <c r="AV577" s="12" t="s">
        <v>88</v>
      </c>
      <c r="AW577" s="12" t="s">
        <v>36</v>
      </c>
      <c r="AX577" s="12" t="s">
        <v>75</v>
      </c>
      <c r="AY577" s="148" t="s">
        <v>150</v>
      </c>
    </row>
    <row r="578" spans="2:65" s="13" customFormat="1" ht="11.25" x14ac:dyDescent="0.2">
      <c r="B578" s="153"/>
      <c r="D578" s="147" t="s">
        <v>162</v>
      </c>
      <c r="E578" s="154" t="s">
        <v>19</v>
      </c>
      <c r="F578" s="155" t="s">
        <v>167</v>
      </c>
      <c r="H578" s="156">
        <v>1</v>
      </c>
      <c r="I578" s="157"/>
      <c r="L578" s="153"/>
      <c r="M578" s="158"/>
      <c r="U578" s="332"/>
      <c r="V578" s="1" t="str">
        <f t="shared" si="7"/>
        <v/>
      </c>
      <c r="AT578" s="154" t="s">
        <v>162</v>
      </c>
      <c r="AU578" s="154" t="s">
        <v>88</v>
      </c>
      <c r="AV578" s="13" t="s">
        <v>158</v>
      </c>
      <c r="AW578" s="13" t="s">
        <v>36</v>
      </c>
      <c r="AX578" s="13" t="s">
        <v>82</v>
      </c>
      <c r="AY578" s="154" t="s">
        <v>150</v>
      </c>
    </row>
    <row r="579" spans="2:65" s="1" customFormat="1" ht="24.2" customHeight="1" x14ac:dyDescent="0.2">
      <c r="B579" s="33"/>
      <c r="C579" s="129" t="s">
        <v>850</v>
      </c>
      <c r="D579" s="129" t="s">
        <v>153</v>
      </c>
      <c r="E579" s="130" t="s">
        <v>851</v>
      </c>
      <c r="F579" s="131" t="s">
        <v>852</v>
      </c>
      <c r="G579" s="132" t="s">
        <v>759</v>
      </c>
      <c r="H579" s="181"/>
      <c r="I579" s="134"/>
      <c r="J579" s="135">
        <f>ROUND(I579*H579,2)</f>
        <v>0</v>
      </c>
      <c r="K579" s="131" t="s">
        <v>157</v>
      </c>
      <c r="L579" s="33"/>
      <c r="M579" s="136" t="s">
        <v>19</v>
      </c>
      <c r="N579" s="137" t="s">
        <v>47</v>
      </c>
      <c r="P579" s="138">
        <f>O579*H579</f>
        <v>0</v>
      </c>
      <c r="Q579" s="138">
        <v>0</v>
      </c>
      <c r="R579" s="138">
        <f>Q579*H579</f>
        <v>0</v>
      </c>
      <c r="S579" s="138">
        <v>0</v>
      </c>
      <c r="T579" s="138">
        <f>S579*H579</f>
        <v>0</v>
      </c>
      <c r="U579" s="329" t="s">
        <v>19</v>
      </c>
      <c r="V579" s="1" t="str">
        <f t="shared" si="7"/>
        <v/>
      </c>
      <c r="AR579" s="140" t="s">
        <v>258</v>
      </c>
      <c r="AT579" s="140" t="s">
        <v>153</v>
      </c>
      <c r="AU579" s="140" t="s">
        <v>88</v>
      </c>
      <c r="AY579" s="18" t="s">
        <v>150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88</v>
      </c>
      <c r="BK579" s="141">
        <f>ROUND(I579*H579,2)</f>
        <v>0</v>
      </c>
      <c r="BL579" s="18" t="s">
        <v>258</v>
      </c>
      <c r="BM579" s="140" t="s">
        <v>853</v>
      </c>
    </row>
    <row r="580" spans="2:65" s="1" customFormat="1" ht="11.25" x14ac:dyDescent="0.2">
      <c r="B580" s="33"/>
      <c r="D580" s="142" t="s">
        <v>160</v>
      </c>
      <c r="F580" s="143" t="s">
        <v>854</v>
      </c>
      <c r="I580" s="144"/>
      <c r="L580" s="33"/>
      <c r="M580" s="145"/>
      <c r="U580" s="330"/>
      <c r="V580" s="1" t="str">
        <f t="shared" si="7"/>
        <v/>
      </c>
      <c r="AT580" s="18" t="s">
        <v>160</v>
      </c>
      <c r="AU580" s="18" t="s">
        <v>88</v>
      </c>
    </row>
    <row r="581" spans="2:65" s="11" customFormat="1" ht="22.9" customHeight="1" x14ac:dyDescent="0.2">
      <c r="B581" s="117"/>
      <c r="D581" s="118" t="s">
        <v>74</v>
      </c>
      <c r="E581" s="127" t="s">
        <v>855</v>
      </c>
      <c r="F581" s="127" t="s">
        <v>856</v>
      </c>
      <c r="I581" s="120"/>
      <c r="J581" s="128">
        <f>BK581</f>
        <v>0</v>
      </c>
      <c r="L581" s="117"/>
      <c r="M581" s="122"/>
      <c r="P581" s="123">
        <f>SUM(P582:P597)</f>
        <v>0</v>
      </c>
      <c r="R581" s="123">
        <f>SUM(R582:R597)</f>
        <v>5.4900000000000001E-3</v>
      </c>
      <c r="T581" s="123">
        <f>SUM(T582:T597)</f>
        <v>0</v>
      </c>
      <c r="U581" s="328"/>
      <c r="V581" s="1" t="str">
        <f t="shared" si="7"/>
        <v/>
      </c>
      <c r="AR581" s="118" t="s">
        <v>88</v>
      </c>
      <c r="AT581" s="125" t="s">
        <v>74</v>
      </c>
      <c r="AU581" s="125" t="s">
        <v>82</v>
      </c>
      <c r="AY581" s="118" t="s">
        <v>150</v>
      </c>
      <c r="BK581" s="126">
        <f>SUM(BK582:BK597)</f>
        <v>0</v>
      </c>
    </row>
    <row r="582" spans="2:65" s="1" customFormat="1" ht="24.2" customHeight="1" x14ac:dyDescent="0.2">
      <c r="B582" s="33"/>
      <c r="C582" s="129" t="s">
        <v>857</v>
      </c>
      <c r="D582" s="129" t="s">
        <v>153</v>
      </c>
      <c r="E582" s="130" t="s">
        <v>858</v>
      </c>
      <c r="F582" s="131" t="s">
        <v>859</v>
      </c>
      <c r="G582" s="132" t="s">
        <v>170</v>
      </c>
      <c r="H582" s="133">
        <v>3</v>
      </c>
      <c r="I582" s="134"/>
      <c r="J582" s="135">
        <f>ROUND(I582*H582,2)</f>
        <v>0</v>
      </c>
      <c r="K582" s="131" t="s">
        <v>157</v>
      </c>
      <c r="L582" s="33"/>
      <c r="M582" s="136" t="s">
        <v>19</v>
      </c>
      <c r="N582" s="137" t="s">
        <v>47</v>
      </c>
      <c r="P582" s="138">
        <f>O582*H582</f>
        <v>0</v>
      </c>
      <c r="Q582" s="138">
        <v>1.2999999999999999E-4</v>
      </c>
      <c r="R582" s="138">
        <f>Q582*H582</f>
        <v>3.8999999999999994E-4</v>
      </c>
      <c r="S582" s="138">
        <v>0</v>
      </c>
      <c r="T582" s="138">
        <f>S582*H582</f>
        <v>0</v>
      </c>
      <c r="U582" s="329" t="s">
        <v>19</v>
      </c>
      <c r="V582" s="1" t="str">
        <f t="shared" si="7"/>
        <v/>
      </c>
      <c r="AR582" s="140" t="s">
        <v>258</v>
      </c>
      <c r="AT582" s="140" t="s">
        <v>153</v>
      </c>
      <c r="AU582" s="140" t="s">
        <v>88</v>
      </c>
      <c r="AY582" s="18" t="s">
        <v>150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8" t="s">
        <v>88</v>
      </c>
      <c r="BK582" s="141">
        <f>ROUND(I582*H582,2)</f>
        <v>0</v>
      </c>
      <c r="BL582" s="18" t="s">
        <v>258</v>
      </c>
      <c r="BM582" s="140" t="s">
        <v>860</v>
      </c>
    </row>
    <row r="583" spans="2:65" s="1" customFormat="1" ht="11.25" x14ac:dyDescent="0.2">
      <c r="B583" s="33"/>
      <c r="D583" s="142" t="s">
        <v>160</v>
      </c>
      <c r="F583" s="143" t="s">
        <v>861</v>
      </c>
      <c r="I583" s="144"/>
      <c r="L583" s="33"/>
      <c r="M583" s="145"/>
      <c r="U583" s="330"/>
      <c r="V583" s="1" t="str">
        <f t="shared" si="7"/>
        <v/>
      </c>
      <c r="AT583" s="18" t="s">
        <v>160</v>
      </c>
      <c r="AU583" s="18" t="s">
        <v>88</v>
      </c>
    </row>
    <row r="584" spans="2:65" s="14" customFormat="1" ht="11.25" x14ac:dyDescent="0.2">
      <c r="B584" s="159"/>
      <c r="D584" s="147" t="s">
        <v>162</v>
      </c>
      <c r="E584" s="160" t="s">
        <v>19</v>
      </c>
      <c r="F584" s="161" t="s">
        <v>862</v>
      </c>
      <c r="H584" s="160" t="s">
        <v>19</v>
      </c>
      <c r="I584" s="162"/>
      <c r="L584" s="159"/>
      <c r="M584" s="163"/>
      <c r="U584" s="333"/>
      <c r="V584" s="1" t="str">
        <f t="shared" si="7"/>
        <v/>
      </c>
      <c r="AT584" s="160" t="s">
        <v>162</v>
      </c>
      <c r="AU584" s="160" t="s">
        <v>88</v>
      </c>
      <c r="AV584" s="14" t="s">
        <v>82</v>
      </c>
      <c r="AW584" s="14" t="s">
        <v>36</v>
      </c>
      <c r="AX584" s="14" t="s">
        <v>75</v>
      </c>
      <c r="AY584" s="160" t="s">
        <v>150</v>
      </c>
    </row>
    <row r="585" spans="2:65" s="12" customFormat="1" ht="11.25" x14ac:dyDescent="0.2">
      <c r="B585" s="146"/>
      <c r="D585" s="147" t="s">
        <v>162</v>
      </c>
      <c r="E585" s="148" t="s">
        <v>19</v>
      </c>
      <c r="F585" s="149" t="s">
        <v>863</v>
      </c>
      <c r="H585" s="150">
        <v>2</v>
      </c>
      <c r="I585" s="151"/>
      <c r="L585" s="146"/>
      <c r="M585" s="152"/>
      <c r="U585" s="331"/>
      <c r="V585" s="1" t="str">
        <f t="shared" si="7"/>
        <v/>
      </c>
      <c r="AT585" s="148" t="s">
        <v>162</v>
      </c>
      <c r="AU585" s="148" t="s">
        <v>88</v>
      </c>
      <c r="AV585" s="12" t="s">
        <v>88</v>
      </c>
      <c r="AW585" s="12" t="s">
        <v>36</v>
      </c>
      <c r="AX585" s="12" t="s">
        <v>75</v>
      </c>
      <c r="AY585" s="148" t="s">
        <v>150</v>
      </c>
    </row>
    <row r="586" spans="2:65" s="12" customFormat="1" ht="11.25" x14ac:dyDescent="0.2">
      <c r="B586" s="146"/>
      <c r="D586" s="147" t="s">
        <v>162</v>
      </c>
      <c r="E586" s="148" t="s">
        <v>19</v>
      </c>
      <c r="F586" s="149" t="s">
        <v>864</v>
      </c>
      <c r="H586" s="150">
        <v>1</v>
      </c>
      <c r="I586" s="151"/>
      <c r="L586" s="146"/>
      <c r="M586" s="152"/>
      <c r="U586" s="331"/>
      <c r="V586" s="1" t="str">
        <f t="shared" si="7"/>
        <v/>
      </c>
      <c r="AT586" s="148" t="s">
        <v>162</v>
      </c>
      <c r="AU586" s="148" t="s">
        <v>88</v>
      </c>
      <c r="AV586" s="12" t="s">
        <v>88</v>
      </c>
      <c r="AW586" s="12" t="s">
        <v>36</v>
      </c>
      <c r="AX586" s="12" t="s">
        <v>75</v>
      </c>
      <c r="AY586" s="148" t="s">
        <v>150</v>
      </c>
    </row>
    <row r="587" spans="2:65" s="13" customFormat="1" ht="11.25" x14ac:dyDescent="0.2">
      <c r="B587" s="153"/>
      <c r="D587" s="147" t="s">
        <v>162</v>
      </c>
      <c r="E587" s="154" t="s">
        <v>19</v>
      </c>
      <c r="F587" s="155" t="s">
        <v>167</v>
      </c>
      <c r="H587" s="156">
        <v>3</v>
      </c>
      <c r="I587" s="157"/>
      <c r="L587" s="153"/>
      <c r="M587" s="158"/>
      <c r="U587" s="332"/>
      <c r="V587" s="1" t="str">
        <f t="shared" si="7"/>
        <v/>
      </c>
      <c r="AT587" s="154" t="s">
        <v>162</v>
      </c>
      <c r="AU587" s="154" t="s">
        <v>88</v>
      </c>
      <c r="AV587" s="13" t="s">
        <v>158</v>
      </c>
      <c r="AW587" s="13" t="s">
        <v>36</v>
      </c>
      <c r="AX587" s="13" t="s">
        <v>82</v>
      </c>
      <c r="AY587" s="154" t="s">
        <v>150</v>
      </c>
    </row>
    <row r="588" spans="2:65" s="1" customFormat="1" ht="21.75" customHeight="1" x14ac:dyDescent="0.2">
      <c r="B588" s="33"/>
      <c r="C588" s="171" t="s">
        <v>865</v>
      </c>
      <c r="D588" s="171" t="s">
        <v>743</v>
      </c>
      <c r="E588" s="172" t="s">
        <v>866</v>
      </c>
      <c r="F588" s="173" t="s">
        <v>867</v>
      </c>
      <c r="G588" s="174" t="s">
        <v>408</v>
      </c>
      <c r="H588" s="175">
        <v>2</v>
      </c>
      <c r="I588" s="176"/>
      <c r="J588" s="177">
        <f>ROUND(I588*H588,2)</f>
        <v>0</v>
      </c>
      <c r="K588" s="173" t="s">
        <v>19</v>
      </c>
      <c r="L588" s="178"/>
      <c r="M588" s="179" t="s">
        <v>19</v>
      </c>
      <c r="N588" s="180" t="s">
        <v>47</v>
      </c>
      <c r="P588" s="138">
        <f>O588*H588</f>
        <v>0</v>
      </c>
      <c r="Q588" s="138">
        <v>1.6999999999999999E-3</v>
      </c>
      <c r="R588" s="138">
        <f>Q588*H588</f>
        <v>3.3999999999999998E-3</v>
      </c>
      <c r="S588" s="138">
        <v>0</v>
      </c>
      <c r="T588" s="138">
        <f>S588*H588</f>
        <v>0</v>
      </c>
      <c r="U588" s="329" t="s">
        <v>19</v>
      </c>
      <c r="V588" s="1" t="str">
        <f t="shared" si="7"/>
        <v/>
      </c>
      <c r="AR588" s="140" t="s">
        <v>380</v>
      </c>
      <c r="AT588" s="140" t="s">
        <v>743</v>
      </c>
      <c r="AU588" s="140" t="s">
        <v>88</v>
      </c>
      <c r="AY588" s="18" t="s">
        <v>150</v>
      </c>
      <c r="BE588" s="141">
        <f>IF(N588="základní",J588,0)</f>
        <v>0</v>
      </c>
      <c r="BF588" s="141">
        <f>IF(N588="snížená",J588,0)</f>
        <v>0</v>
      </c>
      <c r="BG588" s="141">
        <f>IF(N588="zákl. přenesená",J588,0)</f>
        <v>0</v>
      </c>
      <c r="BH588" s="141">
        <f>IF(N588="sníž. přenesená",J588,0)</f>
        <v>0</v>
      </c>
      <c r="BI588" s="141">
        <f>IF(N588="nulová",J588,0)</f>
        <v>0</v>
      </c>
      <c r="BJ588" s="18" t="s">
        <v>88</v>
      </c>
      <c r="BK588" s="141">
        <f>ROUND(I588*H588,2)</f>
        <v>0</v>
      </c>
      <c r="BL588" s="18" t="s">
        <v>258</v>
      </c>
      <c r="BM588" s="140" t="s">
        <v>868</v>
      </c>
    </row>
    <row r="589" spans="2:65" s="14" customFormat="1" ht="11.25" x14ac:dyDescent="0.2">
      <c r="B589" s="159"/>
      <c r="D589" s="147" t="s">
        <v>162</v>
      </c>
      <c r="E589" s="160" t="s">
        <v>19</v>
      </c>
      <c r="F589" s="161" t="s">
        <v>862</v>
      </c>
      <c r="H589" s="160" t="s">
        <v>19</v>
      </c>
      <c r="I589" s="162"/>
      <c r="L589" s="159"/>
      <c r="M589" s="163"/>
      <c r="U589" s="333"/>
      <c r="V589" s="1" t="str">
        <f t="shared" si="7"/>
        <v/>
      </c>
      <c r="AT589" s="160" t="s">
        <v>162</v>
      </c>
      <c r="AU589" s="160" t="s">
        <v>88</v>
      </c>
      <c r="AV589" s="14" t="s">
        <v>82</v>
      </c>
      <c r="AW589" s="14" t="s">
        <v>36</v>
      </c>
      <c r="AX589" s="14" t="s">
        <v>75</v>
      </c>
      <c r="AY589" s="160" t="s">
        <v>150</v>
      </c>
    </row>
    <row r="590" spans="2:65" s="12" customFormat="1" ht="11.25" x14ac:dyDescent="0.2">
      <c r="B590" s="146"/>
      <c r="D590" s="147" t="s">
        <v>162</v>
      </c>
      <c r="E590" s="148" t="s">
        <v>19</v>
      </c>
      <c r="F590" s="149" t="s">
        <v>863</v>
      </c>
      <c r="H590" s="150">
        <v>2</v>
      </c>
      <c r="I590" s="151"/>
      <c r="L590" s="146"/>
      <c r="M590" s="152"/>
      <c r="U590" s="331"/>
      <c r="V590" s="1" t="str">
        <f t="shared" si="7"/>
        <v/>
      </c>
      <c r="AT590" s="148" t="s">
        <v>162</v>
      </c>
      <c r="AU590" s="148" t="s">
        <v>88</v>
      </c>
      <c r="AV590" s="12" t="s">
        <v>88</v>
      </c>
      <c r="AW590" s="12" t="s">
        <v>36</v>
      </c>
      <c r="AX590" s="12" t="s">
        <v>75</v>
      </c>
      <c r="AY590" s="148" t="s">
        <v>150</v>
      </c>
    </row>
    <row r="591" spans="2:65" s="13" customFormat="1" ht="11.25" x14ac:dyDescent="0.2">
      <c r="B591" s="153"/>
      <c r="D591" s="147" t="s">
        <v>162</v>
      </c>
      <c r="E591" s="154" t="s">
        <v>19</v>
      </c>
      <c r="F591" s="155" t="s">
        <v>167</v>
      </c>
      <c r="H591" s="156">
        <v>2</v>
      </c>
      <c r="I591" s="157"/>
      <c r="L591" s="153"/>
      <c r="M591" s="158"/>
      <c r="U591" s="332"/>
      <c r="V591" s="1" t="str">
        <f t="shared" si="7"/>
        <v/>
      </c>
      <c r="AT591" s="154" t="s">
        <v>162</v>
      </c>
      <c r="AU591" s="154" t="s">
        <v>88</v>
      </c>
      <c r="AV591" s="13" t="s">
        <v>158</v>
      </c>
      <c r="AW591" s="13" t="s">
        <v>36</v>
      </c>
      <c r="AX591" s="13" t="s">
        <v>82</v>
      </c>
      <c r="AY591" s="154" t="s">
        <v>150</v>
      </c>
    </row>
    <row r="592" spans="2:65" s="1" customFormat="1" ht="21.75" customHeight="1" x14ac:dyDescent="0.2">
      <c r="B592" s="33"/>
      <c r="C592" s="171" t="s">
        <v>869</v>
      </c>
      <c r="D592" s="171" t="s">
        <v>743</v>
      </c>
      <c r="E592" s="172" t="s">
        <v>870</v>
      </c>
      <c r="F592" s="173" t="s">
        <v>871</v>
      </c>
      <c r="G592" s="174" t="s">
        <v>408</v>
      </c>
      <c r="H592" s="175">
        <v>1</v>
      </c>
      <c r="I592" s="176"/>
      <c r="J592" s="177">
        <f>ROUND(I592*H592,2)</f>
        <v>0</v>
      </c>
      <c r="K592" s="173" t="s">
        <v>19</v>
      </c>
      <c r="L592" s="178"/>
      <c r="M592" s="179" t="s">
        <v>19</v>
      </c>
      <c r="N592" s="180" t="s">
        <v>47</v>
      </c>
      <c r="P592" s="138">
        <f>O592*H592</f>
        <v>0</v>
      </c>
      <c r="Q592" s="138">
        <v>1.6999999999999999E-3</v>
      </c>
      <c r="R592" s="138">
        <f>Q592*H592</f>
        <v>1.6999999999999999E-3</v>
      </c>
      <c r="S592" s="138">
        <v>0</v>
      </c>
      <c r="T592" s="138">
        <f>S592*H592</f>
        <v>0</v>
      </c>
      <c r="U592" s="329" t="s">
        <v>19</v>
      </c>
      <c r="V592" s="1" t="str">
        <f t="shared" si="7"/>
        <v/>
      </c>
      <c r="AR592" s="140" t="s">
        <v>380</v>
      </c>
      <c r="AT592" s="140" t="s">
        <v>743</v>
      </c>
      <c r="AU592" s="140" t="s">
        <v>88</v>
      </c>
      <c r="AY592" s="18" t="s">
        <v>150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8" t="s">
        <v>88</v>
      </c>
      <c r="BK592" s="141">
        <f>ROUND(I592*H592,2)</f>
        <v>0</v>
      </c>
      <c r="BL592" s="18" t="s">
        <v>258</v>
      </c>
      <c r="BM592" s="140" t="s">
        <v>872</v>
      </c>
    </row>
    <row r="593" spans="2:65" s="14" customFormat="1" ht="11.25" x14ac:dyDescent="0.2">
      <c r="B593" s="159"/>
      <c r="D593" s="147" t="s">
        <v>162</v>
      </c>
      <c r="E593" s="160" t="s">
        <v>19</v>
      </c>
      <c r="F593" s="161" t="s">
        <v>862</v>
      </c>
      <c r="H593" s="160" t="s">
        <v>19</v>
      </c>
      <c r="I593" s="162"/>
      <c r="L593" s="159"/>
      <c r="M593" s="163"/>
      <c r="U593" s="333"/>
      <c r="V593" s="1" t="str">
        <f t="shared" si="7"/>
        <v/>
      </c>
      <c r="AT593" s="160" t="s">
        <v>162</v>
      </c>
      <c r="AU593" s="160" t="s">
        <v>88</v>
      </c>
      <c r="AV593" s="14" t="s">
        <v>82</v>
      </c>
      <c r="AW593" s="14" t="s">
        <v>36</v>
      </c>
      <c r="AX593" s="14" t="s">
        <v>75</v>
      </c>
      <c r="AY593" s="160" t="s">
        <v>150</v>
      </c>
    </row>
    <row r="594" spans="2:65" s="12" customFormat="1" ht="11.25" x14ac:dyDescent="0.2">
      <c r="B594" s="146"/>
      <c r="D594" s="147" t="s">
        <v>162</v>
      </c>
      <c r="E594" s="148" t="s">
        <v>19</v>
      </c>
      <c r="F594" s="149" t="s">
        <v>864</v>
      </c>
      <c r="H594" s="150">
        <v>1</v>
      </c>
      <c r="I594" s="151"/>
      <c r="L594" s="146"/>
      <c r="M594" s="152"/>
      <c r="U594" s="331"/>
      <c r="V594" s="1" t="str">
        <f t="shared" si="7"/>
        <v/>
      </c>
      <c r="AT594" s="148" t="s">
        <v>162</v>
      </c>
      <c r="AU594" s="148" t="s">
        <v>88</v>
      </c>
      <c r="AV594" s="12" t="s">
        <v>88</v>
      </c>
      <c r="AW594" s="12" t="s">
        <v>36</v>
      </c>
      <c r="AX594" s="12" t="s">
        <v>75</v>
      </c>
      <c r="AY594" s="148" t="s">
        <v>150</v>
      </c>
    </row>
    <row r="595" spans="2:65" s="13" customFormat="1" ht="11.25" x14ac:dyDescent="0.2">
      <c r="B595" s="153"/>
      <c r="D595" s="147" t="s">
        <v>162</v>
      </c>
      <c r="E595" s="154" t="s">
        <v>19</v>
      </c>
      <c r="F595" s="155" t="s">
        <v>167</v>
      </c>
      <c r="H595" s="156">
        <v>1</v>
      </c>
      <c r="I595" s="157"/>
      <c r="L595" s="153"/>
      <c r="M595" s="158"/>
      <c r="U595" s="332"/>
      <c r="V595" s="1" t="str">
        <f t="shared" si="7"/>
        <v/>
      </c>
      <c r="AT595" s="154" t="s">
        <v>162</v>
      </c>
      <c r="AU595" s="154" t="s">
        <v>88</v>
      </c>
      <c r="AV595" s="13" t="s">
        <v>158</v>
      </c>
      <c r="AW595" s="13" t="s">
        <v>36</v>
      </c>
      <c r="AX595" s="13" t="s">
        <v>82</v>
      </c>
      <c r="AY595" s="154" t="s">
        <v>150</v>
      </c>
    </row>
    <row r="596" spans="2:65" s="1" customFormat="1" ht="24.2" customHeight="1" x14ac:dyDescent="0.2">
      <c r="B596" s="33"/>
      <c r="C596" s="129" t="s">
        <v>873</v>
      </c>
      <c r="D596" s="129" t="s">
        <v>153</v>
      </c>
      <c r="E596" s="130" t="s">
        <v>874</v>
      </c>
      <c r="F596" s="131" t="s">
        <v>875</v>
      </c>
      <c r="G596" s="132" t="s">
        <v>759</v>
      </c>
      <c r="H596" s="181"/>
      <c r="I596" s="134"/>
      <c r="J596" s="135">
        <f>ROUND(I596*H596,2)</f>
        <v>0</v>
      </c>
      <c r="K596" s="131" t="s">
        <v>157</v>
      </c>
      <c r="L596" s="33"/>
      <c r="M596" s="136" t="s">
        <v>19</v>
      </c>
      <c r="N596" s="137" t="s">
        <v>47</v>
      </c>
      <c r="P596" s="138">
        <f>O596*H596</f>
        <v>0</v>
      </c>
      <c r="Q596" s="138">
        <v>0</v>
      </c>
      <c r="R596" s="138">
        <f>Q596*H596</f>
        <v>0</v>
      </c>
      <c r="S596" s="138">
        <v>0</v>
      </c>
      <c r="T596" s="138">
        <f>S596*H596</f>
        <v>0</v>
      </c>
      <c r="U596" s="329" t="s">
        <v>19</v>
      </c>
      <c r="V596" s="1" t="str">
        <f t="shared" si="7"/>
        <v/>
      </c>
      <c r="AR596" s="140" t="s">
        <v>258</v>
      </c>
      <c r="AT596" s="140" t="s">
        <v>153</v>
      </c>
      <c r="AU596" s="140" t="s">
        <v>88</v>
      </c>
      <c r="AY596" s="18" t="s">
        <v>150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8" t="s">
        <v>88</v>
      </c>
      <c r="BK596" s="141">
        <f>ROUND(I596*H596,2)</f>
        <v>0</v>
      </c>
      <c r="BL596" s="18" t="s">
        <v>258</v>
      </c>
      <c r="BM596" s="140" t="s">
        <v>876</v>
      </c>
    </row>
    <row r="597" spans="2:65" s="1" customFormat="1" ht="11.25" x14ac:dyDescent="0.2">
      <c r="B597" s="33"/>
      <c r="D597" s="142" t="s">
        <v>160</v>
      </c>
      <c r="F597" s="143" t="s">
        <v>877</v>
      </c>
      <c r="I597" s="144"/>
      <c r="L597" s="33"/>
      <c r="M597" s="145"/>
      <c r="U597" s="330"/>
      <c r="V597" s="1" t="str">
        <f t="shared" si="7"/>
        <v/>
      </c>
      <c r="AT597" s="18" t="s">
        <v>160</v>
      </c>
      <c r="AU597" s="18" t="s">
        <v>88</v>
      </c>
    </row>
    <row r="598" spans="2:65" s="11" customFormat="1" ht="22.9" customHeight="1" x14ac:dyDescent="0.2">
      <c r="B598" s="117"/>
      <c r="D598" s="118" t="s">
        <v>74</v>
      </c>
      <c r="E598" s="127" t="s">
        <v>878</v>
      </c>
      <c r="F598" s="127" t="s">
        <v>879</v>
      </c>
      <c r="I598" s="120"/>
      <c r="J598" s="128">
        <f>BK598</f>
        <v>0</v>
      </c>
      <c r="L598" s="117"/>
      <c r="M598" s="122"/>
      <c r="P598" s="123">
        <f>SUM(P599:P652)</f>
        <v>0</v>
      </c>
      <c r="R598" s="123">
        <f>SUM(R599:R652)</f>
        <v>0.66701591999999998</v>
      </c>
      <c r="T598" s="123">
        <f>SUM(T599:T652)</f>
        <v>0</v>
      </c>
      <c r="U598" s="328"/>
      <c r="V598" s="1" t="str">
        <f t="shared" si="7"/>
        <v/>
      </c>
      <c r="AR598" s="118" t="s">
        <v>88</v>
      </c>
      <c r="AT598" s="125" t="s">
        <v>74</v>
      </c>
      <c r="AU598" s="125" t="s">
        <v>82</v>
      </c>
      <c r="AY598" s="118" t="s">
        <v>150</v>
      </c>
      <c r="BK598" s="126">
        <f>SUM(BK599:BK652)</f>
        <v>0</v>
      </c>
    </row>
    <row r="599" spans="2:65" s="1" customFormat="1" ht="16.5" customHeight="1" x14ac:dyDescent="0.2">
      <c r="B599" s="33"/>
      <c r="C599" s="129" t="s">
        <v>880</v>
      </c>
      <c r="D599" s="129" t="s">
        <v>153</v>
      </c>
      <c r="E599" s="130" t="s">
        <v>881</v>
      </c>
      <c r="F599" s="131" t="s">
        <v>882</v>
      </c>
      <c r="G599" s="132" t="s">
        <v>170</v>
      </c>
      <c r="H599" s="133">
        <v>17.93</v>
      </c>
      <c r="I599" s="134"/>
      <c r="J599" s="135">
        <f>ROUND(I599*H599,2)</f>
        <v>0</v>
      </c>
      <c r="K599" s="131" t="s">
        <v>157</v>
      </c>
      <c r="L599" s="33"/>
      <c r="M599" s="136" t="s">
        <v>19</v>
      </c>
      <c r="N599" s="137" t="s">
        <v>47</v>
      </c>
      <c r="P599" s="138">
        <f>O599*H599</f>
        <v>0</v>
      </c>
      <c r="Q599" s="138">
        <v>2.9999999999999997E-4</v>
      </c>
      <c r="R599" s="138">
        <f>Q599*H599</f>
        <v>5.3789999999999992E-3</v>
      </c>
      <c r="S599" s="138">
        <v>0</v>
      </c>
      <c r="T599" s="138">
        <f>S599*H599</f>
        <v>0</v>
      </c>
      <c r="U599" s="329" t="s">
        <v>19</v>
      </c>
      <c r="V599" s="1" t="str">
        <f t="shared" si="7"/>
        <v/>
      </c>
      <c r="AR599" s="140" t="s">
        <v>258</v>
      </c>
      <c r="AT599" s="140" t="s">
        <v>153</v>
      </c>
      <c r="AU599" s="140" t="s">
        <v>88</v>
      </c>
      <c r="AY599" s="18" t="s">
        <v>150</v>
      </c>
      <c r="BE599" s="141">
        <f>IF(N599="základní",J599,0)</f>
        <v>0</v>
      </c>
      <c r="BF599" s="141">
        <f>IF(N599="snížená",J599,0)</f>
        <v>0</v>
      </c>
      <c r="BG599" s="141">
        <f>IF(N599="zákl. přenesená",J599,0)</f>
        <v>0</v>
      </c>
      <c r="BH599" s="141">
        <f>IF(N599="sníž. přenesená",J599,0)</f>
        <v>0</v>
      </c>
      <c r="BI599" s="141">
        <f>IF(N599="nulová",J599,0)</f>
        <v>0</v>
      </c>
      <c r="BJ599" s="18" t="s">
        <v>88</v>
      </c>
      <c r="BK599" s="141">
        <f>ROUND(I599*H599,2)</f>
        <v>0</v>
      </c>
      <c r="BL599" s="18" t="s">
        <v>258</v>
      </c>
      <c r="BM599" s="140" t="s">
        <v>883</v>
      </c>
    </row>
    <row r="600" spans="2:65" s="1" customFormat="1" ht="11.25" x14ac:dyDescent="0.2">
      <c r="B600" s="33"/>
      <c r="D600" s="142" t="s">
        <v>160</v>
      </c>
      <c r="F600" s="143" t="s">
        <v>884</v>
      </c>
      <c r="I600" s="144"/>
      <c r="L600" s="33"/>
      <c r="M600" s="145"/>
      <c r="U600" s="330"/>
      <c r="V600" s="1" t="str">
        <f t="shared" si="7"/>
        <v/>
      </c>
      <c r="AT600" s="18" t="s">
        <v>160</v>
      </c>
      <c r="AU600" s="18" t="s">
        <v>88</v>
      </c>
    </row>
    <row r="601" spans="2:65" s="14" customFormat="1" ht="11.25" x14ac:dyDescent="0.2">
      <c r="B601" s="159"/>
      <c r="D601" s="147" t="s">
        <v>162</v>
      </c>
      <c r="E601" s="160" t="s">
        <v>19</v>
      </c>
      <c r="F601" s="161" t="s">
        <v>197</v>
      </c>
      <c r="H601" s="160" t="s">
        <v>19</v>
      </c>
      <c r="I601" s="162"/>
      <c r="L601" s="159"/>
      <c r="M601" s="163"/>
      <c r="U601" s="333"/>
      <c r="V601" s="1" t="str">
        <f t="shared" si="7"/>
        <v/>
      </c>
      <c r="AT601" s="160" t="s">
        <v>162</v>
      </c>
      <c r="AU601" s="160" t="s">
        <v>88</v>
      </c>
      <c r="AV601" s="14" t="s">
        <v>82</v>
      </c>
      <c r="AW601" s="14" t="s">
        <v>36</v>
      </c>
      <c r="AX601" s="14" t="s">
        <v>75</v>
      </c>
      <c r="AY601" s="160" t="s">
        <v>150</v>
      </c>
    </row>
    <row r="602" spans="2:65" s="12" customFormat="1" ht="11.25" x14ac:dyDescent="0.2">
      <c r="B602" s="146"/>
      <c r="D602" s="147" t="s">
        <v>162</v>
      </c>
      <c r="E602" s="148" t="s">
        <v>19</v>
      </c>
      <c r="F602" s="149" t="s">
        <v>318</v>
      </c>
      <c r="H602" s="150">
        <v>3.14</v>
      </c>
      <c r="I602" s="151"/>
      <c r="L602" s="146"/>
      <c r="M602" s="152"/>
      <c r="U602" s="331"/>
      <c r="V602" s="1" t="str">
        <f t="shared" si="7"/>
        <v/>
      </c>
      <c r="AT602" s="148" t="s">
        <v>162</v>
      </c>
      <c r="AU602" s="148" t="s">
        <v>88</v>
      </c>
      <c r="AV602" s="12" t="s">
        <v>88</v>
      </c>
      <c r="AW602" s="12" t="s">
        <v>36</v>
      </c>
      <c r="AX602" s="12" t="s">
        <v>75</v>
      </c>
      <c r="AY602" s="148" t="s">
        <v>150</v>
      </c>
    </row>
    <row r="603" spans="2:65" s="12" customFormat="1" ht="11.25" x14ac:dyDescent="0.2">
      <c r="B603" s="146"/>
      <c r="D603" s="147" t="s">
        <v>162</v>
      </c>
      <c r="E603" s="148" t="s">
        <v>19</v>
      </c>
      <c r="F603" s="149" t="s">
        <v>319</v>
      </c>
      <c r="H603" s="150">
        <v>8.26</v>
      </c>
      <c r="I603" s="151"/>
      <c r="L603" s="146"/>
      <c r="M603" s="152"/>
      <c r="U603" s="331"/>
      <c r="V603" s="1" t="str">
        <f t="shared" si="7"/>
        <v/>
      </c>
      <c r="AT603" s="148" t="s">
        <v>162</v>
      </c>
      <c r="AU603" s="148" t="s">
        <v>88</v>
      </c>
      <c r="AV603" s="12" t="s">
        <v>88</v>
      </c>
      <c r="AW603" s="12" t="s">
        <v>36</v>
      </c>
      <c r="AX603" s="12" t="s">
        <v>75</v>
      </c>
      <c r="AY603" s="148" t="s">
        <v>150</v>
      </c>
    </row>
    <row r="604" spans="2:65" s="12" customFormat="1" ht="11.25" x14ac:dyDescent="0.2">
      <c r="B604" s="146"/>
      <c r="D604" s="147" t="s">
        <v>162</v>
      </c>
      <c r="E604" s="148" t="s">
        <v>19</v>
      </c>
      <c r="F604" s="149" t="s">
        <v>320</v>
      </c>
      <c r="H604" s="150">
        <v>5.37</v>
      </c>
      <c r="I604" s="151"/>
      <c r="L604" s="146"/>
      <c r="M604" s="152"/>
      <c r="U604" s="331"/>
      <c r="V604" s="1" t="str">
        <f t="shared" si="7"/>
        <v/>
      </c>
      <c r="AT604" s="148" t="s">
        <v>162</v>
      </c>
      <c r="AU604" s="148" t="s">
        <v>88</v>
      </c>
      <c r="AV604" s="12" t="s">
        <v>88</v>
      </c>
      <c r="AW604" s="12" t="s">
        <v>36</v>
      </c>
      <c r="AX604" s="12" t="s">
        <v>75</v>
      </c>
      <c r="AY604" s="148" t="s">
        <v>150</v>
      </c>
    </row>
    <row r="605" spans="2:65" s="12" customFormat="1" ht="11.25" x14ac:dyDescent="0.2">
      <c r="B605" s="146"/>
      <c r="D605" s="147" t="s">
        <v>162</v>
      </c>
      <c r="E605" s="148" t="s">
        <v>19</v>
      </c>
      <c r="F605" s="149" t="s">
        <v>321</v>
      </c>
      <c r="H605" s="150">
        <v>1.1599999999999999</v>
      </c>
      <c r="I605" s="151"/>
      <c r="L605" s="146"/>
      <c r="M605" s="152"/>
      <c r="U605" s="331"/>
      <c r="V605" s="1" t="str">
        <f t="shared" si="7"/>
        <v/>
      </c>
      <c r="AT605" s="148" t="s">
        <v>162</v>
      </c>
      <c r="AU605" s="148" t="s">
        <v>88</v>
      </c>
      <c r="AV605" s="12" t="s">
        <v>88</v>
      </c>
      <c r="AW605" s="12" t="s">
        <v>36</v>
      </c>
      <c r="AX605" s="12" t="s">
        <v>75</v>
      </c>
      <c r="AY605" s="148" t="s">
        <v>150</v>
      </c>
    </row>
    <row r="606" spans="2:65" s="13" customFormat="1" ht="11.25" x14ac:dyDescent="0.2">
      <c r="B606" s="153"/>
      <c r="D606" s="147" t="s">
        <v>162</v>
      </c>
      <c r="E606" s="154" t="s">
        <v>19</v>
      </c>
      <c r="F606" s="155" t="s">
        <v>167</v>
      </c>
      <c r="H606" s="156">
        <v>17.93</v>
      </c>
      <c r="I606" s="157"/>
      <c r="L606" s="153"/>
      <c r="M606" s="158"/>
      <c r="U606" s="332"/>
      <c r="V606" s="1" t="str">
        <f t="shared" si="7"/>
        <v/>
      </c>
      <c r="AT606" s="154" t="s">
        <v>162</v>
      </c>
      <c r="AU606" s="154" t="s">
        <v>88</v>
      </c>
      <c r="AV606" s="13" t="s">
        <v>158</v>
      </c>
      <c r="AW606" s="13" t="s">
        <v>36</v>
      </c>
      <c r="AX606" s="13" t="s">
        <v>82</v>
      </c>
      <c r="AY606" s="154" t="s">
        <v>150</v>
      </c>
    </row>
    <row r="607" spans="2:65" s="1" customFormat="1" ht="24.2" customHeight="1" x14ac:dyDescent="0.2">
      <c r="B607" s="33"/>
      <c r="C607" s="129" t="s">
        <v>885</v>
      </c>
      <c r="D607" s="129" t="s">
        <v>153</v>
      </c>
      <c r="E607" s="130" t="s">
        <v>886</v>
      </c>
      <c r="F607" s="131" t="s">
        <v>887</v>
      </c>
      <c r="G607" s="132" t="s">
        <v>170</v>
      </c>
      <c r="H607" s="133">
        <v>17.93</v>
      </c>
      <c r="I607" s="134"/>
      <c r="J607" s="135">
        <f>ROUND(I607*H607,2)</f>
        <v>0</v>
      </c>
      <c r="K607" s="131" t="s">
        <v>157</v>
      </c>
      <c r="L607" s="33"/>
      <c r="M607" s="136" t="s">
        <v>19</v>
      </c>
      <c r="N607" s="137" t="s">
        <v>47</v>
      </c>
      <c r="P607" s="138">
        <f>O607*H607</f>
        <v>0</v>
      </c>
      <c r="Q607" s="138">
        <v>9.0900000000000009E-3</v>
      </c>
      <c r="R607" s="138">
        <f>Q607*H607</f>
        <v>0.16298370000000001</v>
      </c>
      <c r="S607" s="138">
        <v>0</v>
      </c>
      <c r="T607" s="138">
        <f>S607*H607</f>
        <v>0</v>
      </c>
      <c r="U607" s="329" t="s">
        <v>19</v>
      </c>
      <c r="V607" s="1" t="str">
        <f t="shared" si="7"/>
        <v/>
      </c>
      <c r="AR607" s="140" t="s">
        <v>258</v>
      </c>
      <c r="AT607" s="140" t="s">
        <v>153</v>
      </c>
      <c r="AU607" s="140" t="s">
        <v>88</v>
      </c>
      <c r="AY607" s="18" t="s">
        <v>150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8" t="s">
        <v>88</v>
      </c>
      <c r="BK607" s="141">
        <f>ROUND(I607*H607,2)</f>
        <v>0</v>
      </c>
      <c r="BL607" s="18" t="s">
        <v>258</v>
      </c>
      <c r="BM607" s="140" t="s">
        <v>888</v>
      </c>
    </row>
    <row r="608" spans="2:65" s="1" customFormat="1" ht="11.25" x14ac:dyDescent="0.2">
      <c r="B608" s="33"/>
      <c r="D608" s="142" t="s">
        <v>160</v>
      </c>
      <c r="F608" s="143" t="s">
        <v>889</v>
      </c>
      <c r="I608" s="144"/>
      <c r="L608" s="33"/>
      <c r="M608" s="145"/>
      <c r="U608" s="330"/>
      <c r="V608" s="1" t="str">
        <f t="shared" si="7"/>
        <v/>
      </c>
      <c r="AT608" s="18" t="s">
        <v>160</v>
      </c>
      <c r="AU608" s="18" t="s">
        <v>88</v>
      </c>
    </row>
    <row r="609" spans="2:65" s="1" customFormat="1" ht="16.5" customHeight="1" x14ac:dyDescent="0.2">
      <c r="B609" s="33"/>
      <c r="C609" s="171" t="s">
        <v>890</v>
      </c>
      <c r="D609" s="171" t="s">
        <v>743</v>
      </c>
      <c r="E609" s="172" t="s">
        <v>891</v>
      </c>
      <c r="F609" s="173" t="s">
        <v>892</v>
      </c>
      <c r="G609" s="174" t="s">
        <v>170</v>
      </c>
      <c r="H609" s="175">
        <v>19.722999999999999</v>
      </c>
      <c r="I609" s="176"/>
      <c r="J609" s="177">
        <f>ROUND(I609*H609,2)</f>
        <v>0</v>
      </c>
      <c r="K609" s="173" t="s">
        <v>19</v>
      </c>
      <c r="L609" s="178"/>
      <c r="M609" s="179" t="s">
        <v>19</v>
      </c>
      <c r="N609" s="180" t="s">
        <v>47</v>
      </c>
      <c r="P609" s="138">
        <f>O609*H609</f>
        <v>0</v>
      </c>
      <c r="Q609" s="138">
        <v>2.1999999999999999E-2</v>
      </c>
      <c r="R609" s="138">
        <f>Q609*H609</f>
        <v>0.43390599999999996</v>
      </c>
      <c r="S609" s="138">
        <v>0</v>
      </c>
      <c r="T609" s="138">
        <f>S609*H609</f>
        <v>0</v>
      </c>
      <c r="U609" s="329" t="s">
        <v>19</v>
      </c>
      <c r="V609" s="1" t="str">
        <f t="shared" si="7"/>
        <v/>
      </c>
      <c r="AR609" s="140" t="s">
        <v>380</v>
      </c>
      <c r="AT609" s="140" t="s">
        <v>743</v>
      </c>
      <c r="AU609" s="140" t="s">
        <v>88</v>
      </c>
      <c r="AY609" s="18" t="s">
        <v>150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8" t="s">
        <v>88</v>
      </c>
      <c r="BK609" s="141">
        <f>ROUND(I609*H609,2)</f>
        <v>0</v>
      </c>
      <c r="BL609" s="18" t="s">
        <v>258</v>
      </c>
      <c r="BM609" s="140" t="s">
        <v>893</v>
      </c>
    </row>
    <row r="610" spans="2:65" s="12" customFormat="1" ht="11.25" x14ac:dyDescent="0.2">
      <c r="B610" s="146"/>
      <c r="D610" s="147" t="s">
        <v>162</v>
      </c>
      <c r="F610" s="149" t="s">
        <v>894</v>
      </c>
      <c r="H610" s="150">
        <v>19.722999999999999</v>
      </c>
      <c r="I610" s="151"/>
      <c r="L610" s="146"/>
      <c r="M610" s="152"/>
      <c r="U610" s="331"/>
      <c r="V610" s="1" t="str">
        <f t="shared" si="7"/>
        <v/>
      </c>
      <c r="AT610" s="148" t="s">
        <v>162</v>
      </c>
      <c r="AU610" s="148" t="s">
        <v>88</v>
      </c>
      <c r="AV610" s="12" t="s">
        <v>88</v>
      </c>
      <c r="AW610" s="12" t="s">
        <v>4</v>
      </c>
      <c r="AX610" s="12" t="s">
        <v>82</v>
      </c>
      <c r="AY610" s="148" t="s">
        <v>150</v>
      </c>
    </row>
    <row r="611" spans="2:65" s="1" customFormat="1" ht="24.2" customHeight="1" x14ac:dyDescent="0.2">
      <c r="B611" s="33"/>
      <c r="C611" s="129" t="s">
        <v>895</v>
      </c>
      <c r="D611" s="129" t="s">
        <v>153</v>
      </c>
      <c r="E611" s="130" t="s">
        <v>896</v>
      </c>
      <c r="F611" s="131" t="s">
        <v>897</v>
      </c>
      <c r="G611" s="132" t="s">
        <v>170</v>
      </c>
      <c r="H611" s="133">
        <v>4.3</v>
      </c>
      <c r="I611" s="134"/>
      <c r="J611" s="135">
        <f>ROUND(I611*H611,2)</f>
        <v>0</v>
      </c>
      <c r="K611" s="131" t="s">
        <v>157</v>
      </c>
      <c r="L611" s="33"/>
      <c r="M611" s="136" t="s">
        <v>19</v>
      </c>
      <c r="N611" s="137" t="s">
        <v>47</v>
      </c>
      <c r="P611" s="138">
        <f>O611*H611</f>
        <v>0</v>
      </c>
      <c r="Q611" s="138">
        <v>0</v>
      </c>
      <c r="R611" s="138">
        <f>Q611*H611</f>
        <v>0</v>
      </c>
      <c r="S611" s="138">
        <v>0</v>
      </c>
      <c r="T611" s="138">
        <f>S611*H611</f>
        <v>0</v>
      </c>
      <c r="U611" s="329" t="s">
        <v>19</v>
      </c>
      <c r="V611" s="1" t="str">
        <f t="shared" si="7"/>
        <v/>
      </c>
      <c r="AR611" s="140" t="s">
        <v>258</v>
      </c>
      <c r="AT611" s="140" t="s">
        <v>153</v>
      </c>
      <c r="AU611" s="140" t="s">
        <v>88</v>
      </c>
      <c r="AY611" s="18" t="s">
        <v>150</v>
      </c>
      <c r="BE611" s="141">
        <f>IF(N611="základní",J611,0)</f>
        <v>0</v>
      </c>
      <c r="BF611" s="141">
        <f>IF(N611="snížená",J611,0)</f>
        <v>0</v>
      </c>
      <c r="BG611" s="141">
        <f>IF(N611="zákl. přenesená",J611,0)</f>
        <v>0</v>
      </c>
      <c r="BH611" s="141">
        <f>IF(N611="sníž. přenesená",J611,0)</f>
        <v>0</v>
      </c>
      <c r="BI611" s="141">
        <f>IF(N611="nulová",J611,0)</f>
        <v>0</v>
      </c>
      <c r="BJ611" s="18" t="s">
        <v>88</v>
      </c>
      <c r="BK611" s="141">
        <f>ROUND(I611*H611,2)</f>
        <v>0</v>
      </c>
      <c r="BL611" s="18" t="s">
        <v>258</v>
      </c>
      <c r="BM611" s="140" t="s">
        <v>898</v>
      </c>
    </row>
    <row r="612" spans="2:65" s="1" customFormat="1" ht="11.25" x14ac:dyDescent="0.2">
      <c r="B612" s="33"/>
      <c r="D612" s="142" t="s">
        <v>160</v>
      </c>
      <c r="F612" s="143" t="s">
        <v>899</v>
      </c>
      <c r="I612" s="144"/>
      <c r="L612" s="33"/>
      <c r="M612" s="145"/>
      <c r="U612" s="330"/>
      <c r="V612" s="1" t="str">
        <f t="shared" si="7"/>
        <v/>
      </c>
      <c r="AT612" s="18" t="s">
        <v>160</v>
      </c>
      <c r="AU612" s="18" t="s">
        <v>88</v>
      </c>
    </row>
    <row r="613" spans="2:65" s="14" customFormat="1" ht="11.25" x14ac:dyDescent="0.2">
      <c r="B613" s="159"/>
      <c r="D613" s="147" t="s">
        <v>162</v>
      </c>
      <c r="E613" s="160" t="s">
        <v>19</v>
      </c>
      <c r="F613" s="161" t="s">
        <v>197</v>
      </c>
      <c r="H613" s="160" t="s">
        <v>19</v>
      </c>
      <c r="I613" s="162"/>
      <c r="L613" s="159"/>
      <c r="M613" s="163"/>
      <c r="U613" s="333"/>
      <c r="V613" s="1" t="str">
        <f t="shared" si="7"/>
        <v/>
      </c>
      <c r="AT613" s="160" t="s">
        <v>162</v>
      </c>
      <c r="AU613" s="160" t="s">
        <v>88</v>
      </c>
      <c r="AV613" s="14" t="s">
        <v>82</v>
      </c>
      <c r="AW613" s="14" t="s">
        <v>36</v>
      </c>
      <c r="AX613" s="14" t="s">
        <v>75</v>
      </c>
      <c r="AY613" s="160" t="s">
        <v>150</v>
      </c>
    </row>
    <row r="614" spans="2:65" s="12" customFormat="1" ht="11.25" x14ac:dyDescent="0.2">
      <c r="B614" s="146"/>
      <c r="D614" s="147" t="s">
        <v>162</v>
      </c>
      <c r="E614" s="148" t="s">
        <v>19</v>
      </c>
      <c r="F614" s="149" t="s">
        <v>318</v>
      </c>
      <c r="H614" s="150">
        <v>3.14</v>
      </c>
      <c r="I614" s="151"/>
      <c r="L614" s="146"/>
      <c r="M614" s="152"/>
      <c r="U614" s="331"/>
      <c r="V614" s="1" t="str">
        <f t="shared" si="7"/>
        <v/>
      </c>
      <c r="AT614" s="148" t="s">
        <v>162</v>
      </c>
      <c r="AU614" s="148" t="s">
        <v>88</v>
      </c>
      <c r="AV614" s="12" t="s">
        <v>88</v>
      </c>
      <c r="AW614" s="12" t="s">
        <v>36</v>
      </c>
      <c r="AX614" s="12" t="s">
        <v>75</v>
      </c>
      <c r="AY614" s="148" t="s">
        <v>150</v>
      </c>
    </row>
    <row r="615" spans="2:65" s="12" customFormat="1" ht="11.25" x14ac:dyDescent="0.2">
      <c r="B615" s="146"/>
      <c r="D615" s="147" t="s">
        <v>162</v>
      </c>
      <c r="E615" s="148" t="s">
        <v>19</v>
      </c>
      <c r="F615" s="149" t="s">
        <v>321</v>
      </c>
      <c r="H615" s="150">
        <v>1.1599999999999999</v>
      </c>
      <c r="I615" s="151"/>
      <c r="L615" s="146"/>
      <c r="M615" s="152"/>
      <c r="U615" s="331"/>
      <c r="V615" s="1" t="str">
        <f t="shared" si="7"/>
        <v/>
      </c>
      <c r="AT615" s="148" t="s">
        <v>162</v>
      </c>
      <c r="AU615" s="148" t="s">
        <v>88</v>
      </c>
      <c r="AV615" s="12" t="s">
        <v>88</v>
      </c>
      <c r="AW615" s="12" t="s">
        <v>36</v>
      </c>
      <c r="AX615" s="12" t="s">
        <v>75</v>
      </c>
      <c r="AY615" s="148" t="s">
        <v>150</v>
      </c>
    </row>
    <row r="616" spans="2:65" s="13" customFormat="1" ht="11.25" x14ac:dyDescent="0.2">
      <c r="B616" s="153"/>
      <c r="D616" s="147" t="s">
        <v>162</v>
      </c>
      <c r="E616" s="154" t="s">
        <v>19</v>
      </c>
      <c r="F616" s="155" t="s">
        <v>167</v>
      </c>
      <c r="H616" s="156">
        <v>4.3</v>
      </c>
      <c r="I616" s="157"/>
      <c r="L616" s="153"/>
      <c r="M616" s="158"/>
      <c r="U616" s="332"/>
      <c r="V616" s="1" t="str">
        <f t="shared" si="7"/>
        <v/>
      </c>
      <c r="AT616" s="154" t="s">
        <v>162</v>
      </c>
      <c r="AU616" s="154" t="s">
        <v>88</v>
      </c>
      <c r="AV616" s="13" t="s">
        <v>158</v>
      </c>
      <c r="AW616" s="13" t="s">
        <v>36</v>
      </c>
      <c r="AX616" s="13" t="s">
        <v>82</v>
      </c>
      <c r="AY616" s="154" t="s">
        <v>150</v>
      </c>
    </row>
    <row r="617" spans="2:65" s="1" customFormat="1" ht="24.2" customHeight="1" x14ac:dyDescent="0.2">
      <c r="B617" s="33"/>
      <c r="C617" s="129" t="s">
        <v>900</v>
      </c>
      <c r="D617" s="129" t="s">
        <v>153</v>
      </c>
      <c r="E617" s="130" t="s">
        <v>901</v>
      </c>
      <c r="F617" s="131" t="s">
        <v>902</v>
      </c>
      <c r="G617" s="132" t="s">
        <v>178</v>
      </c>
      <c r="H617" s="133">
        <v>11.475</v>
      </c>
      <c r="I617" s="134"/>
      <c r="J617" s="135">
        <f>ROUND(I617*H617,2)</f>
        <v>0</v>
      </c>
      <c r="K617" s="131" t="s">
        <v>157</v>
      </c>
      <c r="L617" s="33"/>
      <c r="M617" s="136" t="s">
        <v>19</v>
      </c>
      <c r="N617" s="137" t="s">
        <v>47</v>
      </c>
      <c r="P617" s="138">
        <f>O617*H617</f>
        <v>0</v>
      </c>
      <c r="Q617" s="138">
        <v>5.8E-4</v>
      </c>
      <c r="R617" s="138">
        <f>Q617*H617</f>
        <v>6.6555E-3</v>
      </c>
      <c r="S617" s="138">
        <v>0</v>
      </c>
      <c r="T617" s="138">
        <f>S617*H617</f>
        <v>0</v>
      </c>
      <c r="U617" s="329" t="s">
        <v>19</v>
      </c>
      <c r="V617" s="1" t="str">
        <f t="shared" ref="V617:V680" si="8">IF(U617="investice",J617,"")</f>
        <v/>
      </c>
      <c r="AR617" s="140" t="s">
        <v>258</v>
      </c>
      <c r="AT617" s="140" t="s">
        <v>153</v>
      </c>
      <c r="AU617" s="140" t="s">
        <v>88</v>
      </c>
      <c r="AY617" s="18" t="s">
        <v>150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258</v>
      </c>
      <c r="BM617" s="140" t="s">
        <v>903</v>
      </c>
    </row>
    <row r="618" spans="2:65" s="1" customFormat="1" ht="11.25" x14ac:dyDescent="0.2">
      <c r="B618" s="33"/>
      <c r="D618" s="142" t="s">
        <v>160</v>
      </c>
      <c r="F618" s="143" t="s">
        <v>904</v>
      </c>
      <c r="I618" s="144"/>
      <c r="L618" s="33"/>
      <c r="M618" s="145"/>
      <c r="U618" s="330"/>
      <c r="V618" s="1" t="str">
        <f t="shared" si="8"/>
        <v/>
      </c>
      <c r="AT618" s="18" t="s">
        <v>160</v>
      </c>
      <c r="AU618" s="18" t="s">
        <v>88</v>
      </c>
    </row>
    <row r="619" spans="2:65" s="12" customFormat="1" ht="11.25" x14ac:dyDescent="0.2">
      <c r="B619" s="146"/>
      <c r="D619" s="147" t="s">
        <v>162</v>
      </c>
      <c r="E619" s="148" t="s">
        <v>19</v>
      </c>
      <c r="F619" s="149" t="s">
        <v>905</v>
      </c>
      <c r="H619" s="150">
        <v>4.7750000000000004</v>
      </c>
      <c r="I619" s="151"/>
      <c r="L619" s="146"/>
      <c r="M619" s="152"/>
      <c r="U619" s="331"/>
      <c r="V619" s="1" t="str">
        <f t="shared" si="8"/>
        <v/>
      </c>
      <c r="AT619" s="148" t="s">
        <v>162</v>
      </c>
      <c r="AU619" s="148" t="s">
        <v>88</v>
      </c>
      <c r="AV619" s="12" t="s">
        <v>88</v>
      </c>
      <c r="AW619" s="12" t="s">
        <v>36</v>
      </c>
      <c r="AX619" s="12" t="s">
        <v>75</v>
      </c>
      <c r="AY619" s="148" t="s">
        <v>150</v>
      </c>
    </row>
    <row r="620" spans="2:65" s="12" customFormat="1" ht="11.25" x14ac:dyDescent="0.2">
      <c r="B620" s="146"/>
      <c r="D620" s="147" t="s">
        <v>162</v>
      </c>
      <c r="E620" s="148" t="s">
        <v>19</v>
      </c>
      <c r="F620" s="149" t="s">
        <v>906</v>
      </c>
      <c r="H620" s="150">
        <v>6.7</v>
      </c>
      <c r="I620" s="151"/>
      <c r="L620" s="146"/>
      <c r="M620" s="152"/>
      <c r="U620" s="331"/>
      <c r="V620" s="1" t="str">
        <f t="shared" si="8"/>
        <v/>
      </c>
      <c r="AT620" s="148" t="s">
        <v>162</v>
      </c>
      <c r="AU620" s="148" t="s">
        <v>88</v>
      </c>
      <c r="AV620" s="12" t="s">
        <v>88</v>
      </c>
      <c r="AW620" s="12" t="s">
        <v>36</v>
      </c>
      <c r="AX620" s="12" t="s">
        <v>75</v>
      </c>
      <c r="AY620" s="148" t="s">
        <v>150</v>
      </c>
    </row>
    <row r="621" spans="2:65" s="13" customFormat="1" ht="11.25" x14ac:dyDescent="0.2">
      <c r="B621" s="153"/>
      <c r="D621" s="147" t="s">
        <v>162</v>
      </c>
      <c r="E621" s="154" t="s">
        <v>19</v>
      </c>
      <c r="F621" s="155" t="s">
        <v>167</v>
      </c>
      <c r="H621" s="156">
        <v>11.475000000000001</v>
      </c>
      <c r="I621" s="157"/>
      <c r="L621" s="153"/>
      <c r="M621" s="158"/>
      <c r="U621" s="332"/>
      <c r="V621" s="1" t="str">
        <f t="shared" si="8"/>
        <v/>
      </c>
      <c r="AT621" s="154" t="s">
        <v>162</v>
      </c>
      <c r="AU621" s="154" t="s">
        <v>88</v>
      </c>
      <c r="AV621" s="13" t="s">
        <v>158</v>
      </c>
      <c r="AW621" s="13" t="s">
        <v>36</v>
      </c>
      <c r="AX621" s="13" t="s">
        <v>82</v>
      </c>
      <c r="AY621" s="154" t="s">
        <v>150</v>
      </c>
    </row>
    <row r="622" spans="2:65" s="1" customFormat="1" ht="16.5" customHeight="1" x14ac:dyDescent="0.2">
      <c r="B622" s="33"/>
      <c r="C622" s="171" t="s">
        <v>907</v>
      </c>
      <c r="D622" s="171" t="s">
        <v>743</v>
      </c>
      <c r="E622" s="172" t="s">
        <v>908</v>
      </c>
      <c r="F622" s="173" t="s">
        <v>909</v>
      </c>
      <c r="G622" s="174" t="s">
        <v>178</v>
      </c>
      <c r="H622" s="175">
        <v>12.622999999999999</v>
      </c>
      <c r="I622" s="176"/>
      <c r="J622" s="177">
        <f>ROUND(I622*H622,2)</f>
        <v>0</v>
      </c>
      <c r="K622" s="173" t="s">
        <v>19</v>
      </c>
      <c r="L622" s="178"/>
      <c r="M622" s="179" t="s">
        <v>19</v>
      </c>
      <c r="N622" s="180" t="s">
        <v>47</v>
      </c>
      <c r="P622" s="138">
        <f>O622*H622</f>
        <v>0</v>
      </c>
      <c r="Q622" s="138">
        <v>2.64E-3</v>
      </c>
      <c r="R622" s="138">
        <f>Q622*H622</f>
        <v>3.3324719999999995E-2</v>
      </c>
      <c r="S622" s="138">
        <v>0</v>
      </c>
      <c r="T622" s="138">
        <f>S622*H622</f>
        <v>0</v>
      </c>
      <c r="U622" s="329" t="s">
        <v>19</v>
      </c>
      <c r="V622" s="1" t="str">
        <f t="shared" si="8"/>
        <v/>
      </c>
      <c r="AR622" s="140" t="s">
        <v>380</v>
      </c>
      <c r="AT622" s="140" t="s">
        <v>743</v>
      </c>
      <c r="AU622" s="140" t="s">
        <v>88</v>
      </c>
      <c r="AY622" s="18" t="s">
        <v>150</v>
      </c>
      <c r="BE622" s="141">
        <f>IF(N622="základní",J622,0)</f>
        <v>0</v>
      </c>
      <c r="BF622" s="141">
        <f>IF(N622="snížená",J622,0)</f>
        <v>0</v>
      </c>
      <c r="BG622" s="141">
        <f>IF(N622="zákl. přenesená",J622,0)</f>
        <v>0</v>
      </c>
      <c r="BH622" s="141">
        <f>IF(N622="sníž. přenesená",J622,0)</f>
        <v>0</v>
      </c>
      <c r="BI622" s="141">
        <f>IF(N622="nulová",J622,0)</f>
        <v>0</v>
      </c>
      <c r="BJ622" s="18" t="s">
        <v>88</v>
      </c>
      <c r="BK622" s="141">
        <f>ROUND(I622*H622,2)</f>
        <v>0</v>
      </c>
      <c r="BL622" s="18" t="s">
        <v>258</v>
      </c>
      <c r="BM622" s="140" t="s">
        <v>910</v>
      </c>
    </row>
    <row r="623" spans="2:65" s="12" customFormat="1" ht="11.25" x14ac:dyDescent="0.2">
      <c r="B623" s="146"/>
      <c r="D623" s="147" t="s">
        <v>162</v>
      </c>
      <c r="F623" s="149" t="s">
        <v>911</v>
      </c>
      <c r="H623" s="150">
        <v>12.622999999999999</v>
      </c>
      <c r="I623" s="151"/>
      <c r="L623" s="146"/>
      <c r="M623" s="152"/>
      <c r="U623" s="331"/>
      <c r="V623" s="1" t="str">
        <f t="shared" si="8"/>
        <v/>
      </c>
      <c r="AT623" s="148" t="s">
        <v>162</v>
      </c>
      <c r="AU623" s="148" t="s">
        <v>88</v>
      </c>
      <c r="AV623" s="12" t="s">
        <v>88</v>
      </c>
      <c r="AW623" s="12" t="s">
        <v>4</v>
      </c>
      <c r="AX623" s="12" t="s">
        <v>82</v>
      </c>
      <c r="AY623" s="148" t="s">
        <v>150</v>
      </c>
    </row>
    <row r="624" spans="2:65" s="1" customFormat="1" ht="16.5" customHeight="1" x14ac:dyDescent="0.2">
      <c r="B624" s="33"/>
      <c r="C624" s="129" t="s">
        <v>912</v>
      </c>
      <c r="D624" s="129" t="s">
        <v>153</v>
      </c>
      <c r="E624" s="130" t="s">
        <v>913</v>
      </c>
      <c r="F624" s="131" t="s">
        <v>914</v>
      </c>
      <c r="G624" s="132" t="s">
        <v>170</v>
      </c>
      <c r="H624" s="133">
        <v>9.67</v>
      </c>
      <c r="I624" s="134"/>
      <c r="J624" s="135">
        <f>ROUND(I624*H624,2)</f>
        <v>0</v>
      </c>
      <c r="K624" s="131" t="s">
        <v>157</v>
      </c>
      <c r="L624" s="33"/>
      <c r="M624" s="136" t="s">
        <v>19</v>
      </c>
      <c r="N624" s="137" t="s">
        <v>47</v>
      </c>
      <c r="P624" s="138">
        <f>O624*H624</f>
        <v>0</v>
      </c>
      <c r="Q624" s="138">
        <v>1.5E-3</v>
      </c>
      <c r="R624" s="138">
        <f>Q624*H624</f>
        <v>1.4505000000000001E-2</v>
      </c>
      <c r="S624" s="138">
        <v>0</v>
      </c>
      <c r="T624" s="138">
        <f>S624*H624</f>
        <v>0</v>
      </c>
      <c r="U624" s="329" t="s">
        <v>19</v>
      </c>
      <c r="V624" s="1" t="str">
        <f t="shared" si="8"/>
        <v/>
      </c>
      <c r="AR624" s="140" t="s">
        <v>258</v>
      </c>
      <c r="AT624" s="140" t="s">
        <v>153</v>
      </c>
      <c r="AU624" s="140" t="s">
        <v>88</v>
      </c>
      <c r="AY624" s="18" t="s">
        <v>150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8" t="s">
        <v>88</v>
      </c>
      <c r="BK624" s="141">
        <f>ROUND(I624*H624,2)</f>
        <v>0</v>
      </c>
      <c r="BL624" s="18" t="s">
        <v>258</v>
      </c>
      <c r="BM624" s="140" t="s">
        <v>915</v>
      </c>
    </row>
    <row r="625" spans="2:65" s="1" customFormat="1" ht="11.25" x14ac:dyDescent="0.2">
      <c r="B625" s="33"/>
      <c r="D625" s="142" t="s">
        <v>160</v>
      </c>
      <c r="F625" s="143" t="s">
        <v>916</v>
      </c>
      <c r="I625" s="144"/>
      <c r="L625" s="33"/>
      <c r="M625" s="145"/>
      <c r="U625" s="330"/>
      <c r="V625" s="1" t="str">
        <f t="shared" si="8"/>
        <v/>
      </c>
      <c r="AT625" s="18" t="s">
        <v>160</v>
      </c>
      <c r="AU625" s="18" t="s">
        <v>88</v>
      </c>
    </row>
    <row r="626" spans="2:65" s="1" customFormat="1" ht="19.5" x14ac:dyDescent="0.2">
      <c r="B626" s="33"/>
      <c r="D626" s="147" t="s">
        <v>229</v>
      </c>
      <c r="F626" s="164" t="s">
        <v>917</v>
      </c>
      <c r="I626" s="144"/>
      <c r="L626" s="33"/>
      <c r="M626" s="145"/>
      <c r="U626" s="330"/>
      <c r="V626" s="1" t="str">
        <f t="shared" si="8"/>
        <v/>
      </c>
      <c r="AT626" s="18" t="s">
        <v>229</v>
      </c>
      <c r="AU626" s="18" t="s">
        <v>88</v>
      </c>
    </row>
    <row r="627" spans="2:65" s="14" customFormat="1" ht="11.25" x14ac:dyDescent="0.2">
      <c r="B627" s="159"/>
      <c r="D627" s="147" t="s">
        <v>162</v>
      </c>
      <c r="E627" s="160" t="s">
        <v>19</v>
      </c>
      <c r="F627" s="161" t="s">
        <v>197</v>
      </c>
      <c r="H627" s="160" t="s">
        <v>19</v>
      </c>
      <c r="I627" s="162"/>
      <c r="L627" s="159"/>
      <c r="M627" s="163"/>
      <c r="U627" s="333"/>
      <c r="V627" s="1" t="str">
        <f t="shared" si="8"/>
        <v/>
      </c>
      <c r="AT627" s="160" t="s">
        <v>162</v>
      </c>
      <c r="AU627" s="160" t="s">
        <v>88</v>
      </c>
      <c r="AV627" s="14" t="s">
        <v>82</v>
      </c>
      <c r="AW627" s="14" t="s">
        <v>36</v>
      </c>
      <c r="AX627" s="14" t="s">
        <v>75</v>
      </c>
      <c r="AY627" s="160" t="s">
        <v>150</v>
      </c>
    </row>
    <row r="628" spans="2:65" s="12" customFormat="1" ht="11.25" x14ac:dyDescent="0.2">
      <c r="B628" s="146"/>
      <c r="D628" s="147" t="s">
        <v>162</v>
      </c>
      <c r="E628" s="148" t="s">
        <v>19</v>
      </c>
      <c r="F628" s="149" t="s">
        <v>318</v>
      </c>
      <c r="H628" s="150">
        <v>3.14</v>
      </c>
      <c r="I628" s="151"/>
      <c r="L628" s="146"/>
      <c r="M628" s="152"/>
      <c r="U628" s="331"/>
      <c r="V628" s="1" t="str">
        <f t="shared" si="8"/>
        <v/>
      </c>
      <c r="AT628" s="148" t="s">
        <v>162</v>
      </c>
      <c r="AU628" s="148" t="s">
        <v>88</v>
      </c>
      <c r="AV628" s="12" t="s">
        <v>88</v>
      </c>
      <c r="AW628" s="12" t="s">
        <v>36</v>
      </c>
      <c r="AX628" s="12" t="s">
        <v>75</v>
      </c>
      <c r="AY628" s="148" t="s">
        <v>150</v>
      </c>
    </row>
    <row r="629" spans="2:65" s="12" customFormat="1" ht="11.25" x14ac:dyDescent="0.2">
      <c r="B629" s="146"/>
      <c r="D629" s="147" t="s">
        <v>162</v>
      </c>
      <c r="E629" s="148" t="s">
        <v>19</v>
      </c>
      <c r="F629" s="149" t="s">
        <v>320</v>
      </c>
      <c r="H629" s="150">
        <v>5.37</v>
      </c>
      <c r="I629" s="151"/>
      <c r="L629" s="146"/>
      <c r="M629" s="152"/>
      <c r="U629" s="331"/>
      <c r="V629" s="1" t="str">
        <f t="shared" si="8"/>
        <v/>
      </c>
      <c r="AT629" s="148" t="s">
        <v>162</v>
      </c>
      <c r="AU629" s="148" t="s">
        <v>88</v>
      </c>
      <c r="AV629" s="12" t="s">
        <v>88</v>
      </c>
      <c r="AW629" s="12" t="s">
        <v>36</v>
      </c>
      <c r="AX629" s="12" t="s">
        <v>75</v>
      </c>
      <c r="AY629" s="148" t="s">
        <v>150</v>
      </c>
    </row>
    <row r="630" spans="2:65" s="12" customFormat="1" ht="11.25" x14ac:dyDescent="0.2">
      <c r="B630" s="146"/>
      <c r="D630" s="147" t="s">
        <v>162</v>
      </c>
      <c r="E630" s="148" t="s">
        <v>19</v>
      </c>
      <c r="F630" s="149" t="s">
        <v>321</v>
      </c>
      <c r="H630" s="150">
        <v>1.1599999999999999</v>
      </c>
      <c r="I630" s="151"/>
      <c r="L630" s="146"/>
      <c r="M630" s="152"/>
      <c r="U630" s="331"/>
      <c r="V630" s="1" t="str">
        <f t="shared" si="8"/>
        <v/>
      </c>
      <c r="AT630" s="148" t="s">
        <v>162</v>
      </c>
      <c r="AU630" s="148" t="s">
        <v>88</v>
      </c>
      <c r="AV630" s="12" t="s">
        <v>88</v>
      </c>
      <c r="AW630" s="12" t="s">
        <v>36</v>
      </c>
      <c r="AX630" s="12" t="s">
        <v>75</v>
      </c>
      <c r="AY630" s="148" t="s">
        <v>150</v>
      </c>
    </row>
    <row r="631" spans="2:65" s="13" customFormat="1" ht="11.25" x14ac:dyDescent="0.2">
      <c r="B631" s="153"/>
      <c r="D631" s="147" t="s">
        <v>162</v>
      </c>
      <c r="E631" s="154" t="s">
        <v>19</v>
      </c>
      <c r="F631" s="155" t="s">
        <v>167</v>
      </c>
      <c r="H631" s="156">
        <v>9.67</v>
      </c>
      <c r="I631" s="157"/>
      <c r="L631" s="153"/>
      <c r="M631" s="158"/>
      <c r="U631" s="332"/>
      <c r="V631" s="1" t="str">
        <f t="shared" si="8"/>
        <v/>
      </c>
      <c r="AT631" s="154" t="s">
        <v>162</v>
      </c>
      <c r="AU631" s="154" t="s">
        <v>88</v>
      </c>
      <c r="AV631" s="13" t="s">
        <v>158</v>
      </c>
      <c r="AW631" s="13" t="s">
        <v>36</v>
      </c>
      <c r="AX631" s="13" t="s">
        <v>82</v>
      </c>
      <c r="AY631" s="154" t="s">
        <v>150</v>
      </c>
    </row>
    <row r="632" spans="2:65" s="1" customFormat="1" ht="16.5" customHeight="1" x14ac:dyDescent="0.2">
      <c r="B632" s="33"/>
      <c r="C632" s="129" t="s">
        <v>918</v>
      </c>
      <c r="D632" s="129" t="s">
        <v>153</v>
      </c>
      <c r="E632" s="130" t="s">
        <v>919</v>
      </c>
      <c r="F632" s="131" t="s">
        <v>920</v>
      </c>
      <c r="G632" s="132" t="s">
        <v>408</v>
      </c>
      <c r="H632" s="133">
        <v>15</v>
      </c>
      <c r="I632" s="134"/>
      <c r="J632" s="135">
        <f>ROUND(I632*H632,2)</f>
        <v>0</v>
      </c>
      <c r="K632" s="131" t="s">
        <v>157</v>
      </c>
      <c r="L632" s="33"/>
      <c r="M632" s="136" t="s">
        <v>19</v>
      </c>
      <c r="N632" s="137" t="s">
        <v>47</v>
      </c>
      <c r="P632" s="138">
        <f>O632*H632</f>
        <v>0</v>
      </c>
      <c r="Q632" s="138">
        <v>2.1000000000000001E-4</v>
      </c>
      <c r="R632" s="138">
        <f>Q632*H632</f>
        <v>3.15E-3</v>
      </c>
      <c r="S632" s="138">
        <v>0</v>
      </c>
      <c r="T632" s="138">
        <f>S632*H632</f>
        <v>0</v>
      </c>
      <c r="U632" s="329" t="s">
        <v>19</v>
      </c>
      <c r="V632" s="1" t="str">
        <f t="shared" si="8"/>
        <v/>
      </c>
      <c r="AR632" s="140" t="s">
        <v>258</v>
      </c>
      <c r="AT632" s="140" t="s">
        <v>153</v>
      </c>
      <c r="AU632" s="140" t="s">
        <v>88</v>
      </c>
      <c r="AY632" s="18" t="s">
        <v>150</v>
      </c>
      <c r="BE632" s="141">
        <f>IF(N632="základní",J632,0)</f>
        <v>0</v>
      </c>
      <c r="BF632" s="141">
        <f>IF(N632="snížená",J632,0)</f>
        <v>0</v>
      </c>
      <c r="BG632" s="141">
        <f>IF(N632="zákl. přenesená",J632,0)</f>
        <v>0</v>
      </c>
      <c r="BH632" s="141">
        <f>IF(N632="sníž. přenesená",J632,0)</f>
        <v>0</v>
      </c>
      <c r="BI632" s="141">
        <f>IF(N632="nulová",J632,0)</f>
        <v>0</v>
      </c>
      <c r="BJ632" s="18" t="s">
        <v>88</v>
      </c>
      <c r="BK632" s="141">
        <f>ROUND(I632*H632,2)</f>
        <v>0</v>
      </c>
      <c r="BL632" s="18" t="s">
        <v>258</v>
      </c>
      <c r="BM632" s="140" t="s">
        <v>921</v>
      </c>
    </row>
    <row r="633" spans="2:65" s="1" customFormat="1" ht="11.25" x14ac:dyDescent="0.2">
      <c r="B633" s="33"/>
      <c r="D633" s="142" t="s">
        <v>160</v>
      </c>
      <c r="F633" s="143" t="s">
        <v>922</v>
      </c>
      <c r="I633" s="144"/>
      <c r="L633" s="33"/>
      <c r="M633" s="145"/>
      <c r="U633" s="330"/>
      <c r="V633" s="1" t="str">
        <f t="shared" si="8"/>
        <v/>
      </c>
      <c r="AT633" s="18" t="s">
        <v>160</v>
      </c>
      <c r="AU633" s="18" t="s">
        <v>88</v>
      </c>
    </row>
    <row r="634" spans="2:65" s="14" customFormat="1" ht="11.25" x14ac:dyDescent="0.2">
      <c r="B634" s="159"/>
      <c r="D634" s="147" t="s">
        <v>162</v>
      </c>
      <c r="E634" s="160" t="s">
        <v>19</v>
      </c>
      <c r="F634" s="161" t="s">
        <v>197</v>
      </c>
      <c r="H634" s="160" t="s">
        <v>19</v>
      </c>
      <c r="I634" s="162"/>
      <c r="L634" s="159"/>
      <c r="M634" s="163"/>
      <c r="U634" s="333"/>
      <c r="V634" s="1" t="str">
        <f t="shared" si="8"/>
        <v/>
      </c>
      <c r="AT634" s="160" t="s">
        <v>162</v>
      </c>
      <c r="AU634" s="160" t="s">
        <v>88</v>
      </c>
      <c r="AV634" s="14" t="s">
        <v>82</v>
      </c>
      <c r="AW634" s="14" t="s">
        <v>36</v>
      </c>
      <c r="AX634" s="14" t="s">
        <v>75</v>
      </c>
      <c r="AY634" s="160" t="s">
        <v>150</v>
      </c>
    </row>
    <row r="635" spans="2:65" s="12" customFormat="1" ht="11.25" x14ac:dyDescent="0.2">
      <c r="B635" s="146"/>
      <c r="D635" s="147" t="s">
        <v>162</v>
      </c>
      <c r="E635" s="148" t="s">
        <v>19</v>
      </c>
      <c r="F635" s="149" t="s">
        <v>923</v>
      </c>
      <c r="H635" s="150">
        <v>4</v>
      </c>
      <c r="I635" s="151"/>
      <c r="L635" s="146"/>
      <c r="M635" s="152"/>
      <c r="U635" s="331"/>
      <c r="V635" s="1" t="str">
        <f t="shared" si="8"/>
        <v/>
      </c>
      <c r="AT635" s="148" t="s">
        <v>162</v>
      </c>
      <c r="AU635" s="148" t="s">
        <v>88</v>
      </c>
      <c r="AV635" s="12" t="s">
        <v>88</v>
      </c>
      <c r="AW635" s="12" t="s">
        <v>36</v>
      </c>
      <c r="AX635" s="12" t="s">
        <v>75</v>
      </c>
      <c r="AY635" s="148" t="s">
        <v>150</v>
      </c>
    </row>
    <row r="636" spans="2:65" s="12" customFormat="1" ht="11.25" x14ac:dyDescent="0.2">
      <c r="B636" s="146"/>
      <c r="D636" s="147" t="s">
        <v>162</v>
      </c>
      <c r="E636" s="148" t="s">
        <v>19</v>
      </c>
      <c r="F636" s="149" t="s">
        <v>924</v>
      </c>
      <c r="H636" s="150">
        <v>7</v>
      </c>
      <c r="I636" s="151"/>
      <c r="L636" s="146"/>
      <c r="M636" s="152"/>
      <c r="U636" s="331"/>
      <c r="V636" s="1" t="str">
        <f t="shared" si="8"/>
        <v/>
      </c>
      <c r="AT636" s="148" t="s">
        <v>162</v>
      </c>
      <c r="AU636" s="148" t="s">
        <v>88</v>
      </c>
      <c r="AV636" s="12" t="s">
        <v>88</v>
      </c>
      <c r="AW636" s="12" t="s">
        <v>36</v>
      </c>
      <c r="AX636" s="12" t="s">
        <v>75</v>
      </c>
      <c r="AY636" s="148" t="s">
        <v>150</v>
      </c>
    </row>
    <row r="637" spans="2:65" s="12" customFormat="1" ht="11.25" x14ac:dyDescent="0.2">
      <c r="B637" s="146"/>
      <c r="D637" s="147" t="s">
        <v>162</v>
      </c>
      <c r="E637" s="148" t="s">
        <v>19</v>
      </c>
      <c r="F637" s="149" t="s">
        <v>925</v>
      </c>
      <c r="H637" s="150">
        <v>4</v>
      </c>
      <c r="I637" s="151"/>
      <c r="L637" s="146"/>
      <c r="M637" s="152"/>
      <c r="U637" s="331"/>
      <c r="V637" s="1" t="str">
        <f t="shared" si="8"/>
        <v/>
      </c>
      <c r="AT637" s="148" t="s">
        <v>162</v>
      </c>
      <c r="AU637" s="148" t="s">
        <v>88</v>
      </c>
      <c r="AV637" s="12" t="s">
        <v>88</v>
      </c>
      <c r="AW637" s="12" t="s">
        <v>36</v>
      </c>
      <c r="AX637" s="12" t="s">
        <v>75</v>
      </c>
      <c r="AY637" s="148" t="s">
        <v>150</v>
      </c>
    </row>
    <row r="638" spans="2:65" s="13" customFormat="1" ht="11.25" x14ac:dyDescent="0.2">
      <c r="B638" s="153"/>
      <c r="D638" s="147" t="s">
        <v>162</v>
      </c>
      <c r="E638" s="154" t="s">
        <v>19</v>
      </c>
      <c r="F638" s="155" t="s">
        <v>167</v>
      </c>
      <c r="H638" s="156">
        <v>15</v>
      </c>
      <c r="I638" s="157"/>
      <c r="L638" s="153"/>
      <c r="M638" s="158"/>
      <c r="U638" s="332"/>
      <c r="V638" s="1" t="str">
        <f t="shared" si="8"/>
        <v/>
      </c>
      <c r="AT638" s="154" t="s">
        <v>162</v>
      </c>
      <c r="AU638" s="154" t="s">
        <v>88</v>
      </c>
      <c r="AV638" s="13" t="s">
        <v>158</v>
      </c>
      <c r="AW638" s="13" t="s">
        <v>36</v>
      </c>
      <c r="AX638" s="13" t="s">
        <v>82</v>
      </c>
      <c r="AY638" s="154" t="s">
        <v>150</v>
      </c>
    </row>
    <row r="639" spans="2:65" s="1" customFormat="1" ht="16.5" customHeight="1" x14ac:dyDescent="0.2">
      <c r="B639" s="33"/>
      <c r="C639" s="129" t="s">
        <v>926</v>
      </c>
      <c r="D639" s="129" t="s">
        <v>153</v>
      </c>
      <c r="E639" s="130" t="s">
        <v>927</v>
      </c>
      <c r="F639" s="131" t="s">
        <v>928</v>
      </c>
      <c r="G639" s="132" t="s">
        <v>408</v>
      </c>
      <c r="H639" s="133">
        <v>5</v>
      </c>
      <c r="I639" s="134"/>
      <c r="J639" s="135">
        <f>ROUND(I639*H639,2)</f>
        <v>0</v>
      </c>
      <c r="K639" s="131" t="s">
        <v>157</v>
      </c>
      <c r="L639" s="33"/>
      <c r="M639" s="136" t="s">
        <v>19</v>
      </c>
      <c r="N639" s="137" t="s">
        <v>47</v>
      </c>
      <c r="P639" s="138">
        <f>O639*H639</f>
        <v>0</v>
      </c>
      <c r="Q639" s="138">
        <v>2.0000000000000001E-4</v>
      </c>
      <c r="R639" s="138">
        <f>Q639*H639</f>
        <v>1E-3</v>
      </c>
      <c r="S639" s="138">
        <v>0</v>
      </c>
      <c r="T639" s="138">
        <f>S639*H639</f>
        <v>0</v>
      </c>
      <c r="U639" s="329" t="s">
        <v>19</v>
      </c>
      <c r="V639" s="1" t="str">
        <f t="shared" si="8"/>
        <v/>
      </c>
      <c r="AR639" s="140" t="s">
        <v>258</v>
      </c>
      <c r="AT639" s="140" t="s">
        <v>153</v>
      </c>
      <c r="AU639" s="140" t="s">
        <v>88</v>
      </c>
      <c r="AY639" s="18" t="s">
        <v>150</v>
      </c>
      <c r="BE639" s="141">
        <f>IF(N639="základní",J639,0)</f>
        <v>0</v>
      </c>
      <c r="BF639" s="141">
        <f>IF(N639="snížená",J639,0)</f>
        <v>0</v>
      </c>
      <c r="BG639" s="141">
        <f>IF(N639="zákl. přenesená",J639,0)</f>
        <v>0</v>
      </c>
      <c r="BH639" s="141">
        <f>IF(N639="sníž. přenesená",J639,0)</f>
        <v>0</v>
      </c>
      <c r="BI639" s="141">
        <f>IF(N639="nulová",J639,0)</f>
        <v>0</v>
      </c>
      <c r="BJ639" s="18" t="s">
        <v>88</v>
      </c>
      <c r="BK639" s="141">
        <f>ROUND(I639*H639,2)</f>
        <v>0</v>
      </c>
      <c r="BL639" s="18" t="s">
        <v>258</v>
      </c>
      <c r="BM639" s="140" t="s">
        <v>929</v>
      </c>
    </row>
    <row r="640" spans="2:65" s="1" customFormat="1" ht="11.25" x14ac:dyDescent="0.2">
      <c r="B640" s="33"/>
      <c r="D640" s="142" t="s">
        <v>160</v>
      </c>
      <c r="F640" s="143" t="s">
        <v>930</v>
      </c>
      <c r="I640" s="144"/>
      <c r="L640" s="33"/>
      <c r="M640" s="145"/>
      <c r="U640" s="330"/>
      <c r="V640" s="1" t="str">
        <f t="shared" si="8"/>
        <v/>
      </c>
      <c r="AT640" s="18" t="s">
        <v>160</v>
      </c>
      <c r="AU640" s="18" t="s">
        <v>88</v>
      </c>
    </row>
    <row r="641" spans="2:65" s="14" customFormat="1" ht="11.25" x14ac:dyDescent="0.2">
      <c r="B641" s="159"/>
      <c r="D641" s="147" t="s">
        <v>162</v>
      </c>
      <c r="E641" s="160" t="s">
        <v>19</v>
      </c>
      <c r="F641" s="161" t="s">
        <v>197</v>
      </c>
      <c r="H641" s="160" t="s">
        <v>19</v>
      </c>
      <c r="I641" s="162"/>
      <c r="L641" s="159"/>
      <c r="M641" s="163"/>
      <c r="U641" s="333"/>
      <c r="V641" s="1" t="str">
        <f t="shared" si="8"/>
        <v/>
      </c>
      <c r="AT641" s="160" t="s">
        <v>162</v>
      </c>
      <c r="AU641" s="160" t="s">
        <v>88</v>
      </c>
      <c r="AV641" s="14" t="s">
        <v>82</v>
      </c>
      <c r="AW641" s="14" t="s">
        <v>36</v>
      </c>
      <c r="AX641" s="14" t="s">
        <v>75</v>
      </c>
      <c r="AY641" s="160" t="s">
        <v>150</v>
      </c>
    </row>
    <row r="642" spans="2:65" s="12" customFormat="1" ht="11.25" x14ac:dyDescent="0.2">
      <c r="B642" s="146"/>
      <c r="D642" s="147" t="s">
        <v>162</v>
      </c>
      <c r="E642" s="148" t="s">
        <v>19</v>
      </c>
      <c r="F642" s="149" t="s">
        <v>931</v>
      </c>
      <c r="H642" s="150">
        <v>2</v>
      </c>
      <c r="I642" s="151"/>
      <c r="L642" s="146"/>
      <c r="M642" s="152"/>
      <c r="U642" s="331"/>
      <c r="V642" s="1" t="str">
        <f t="shared" si="8"/>
        <v/>
      </c>
      <c r="AT642" s="148" t="s">
        <v>162</v>
      </c>
      <c r="AU642" s="148" t="s">
        <v>88</v>
      </c>
      <c r="AV642" s="12" t="s">
        <v>88</v>
      </c>
      <c r="AW642" s="12" t="s">
        <v>36</v>
      </c>
      <c r="AX642" s="12" t="s">
        <v>75</v>
      </c>
      <c r="AY642" s="148" t="s">
        <v>150</v>
      </c>
    </row>
    <row r="643" spans="2:65" s="12" customFormat="1" ht="11.25" x14ac:dyDescent="0.2">
      <c r="B643" s="146"/>
      <c r="D643" s="147" t="s">
        <v>162</v>
      </c>
      <c r="E643" s="148" t="s">
        <v>19</v>
      </c>
      <c r="F643" s="149" t="s">
        <v>932</v>
      </c>
      <c r="H643" s="150">
        <v>3</v>
      </c>
      <c r="I643" s="151"/>
      <c r="L643" s="146"/>
      <c r="M643" s="152"/>
      <c r="U643" s="331"/>
      <c r="V643" s="1" t="str">
        <f t="shared" si="8"/>
        <v/>
      </c>
      <c r="AT643" s="148" t="s">
        <v>162</v>
      </c>
      <c r="AU643" s="148" t="s">
        <v>88</v>
      </c>
      <c r="AV643" s="12" t="s">
        <v>88</v>
      </c>
      <c r="AW643" s="12" t="s">
        <v>36</v>
      </c>
      <c r="AX643" s="12" t="s">
        <v>75</v>
      </c>
      <c r="AY643" s="148" t="s">
        <v>150</v>
      </c>
    </row>
    <row r="644" spans="2:65" s="13" customFormat="1" ht="11.25" x14ac:dyDescent="0.2">
      <c r="B644" s="153"/>
      <c r="D644" s="147" t="s">
        <v>162</v>
      </c>
      <c r="E644" s="154" t="s">
        <v>19</v>
      </c>
      <c r="F644" s="155" t="s">
        <v>167</v>
      </c>
      <c r="H644" s="156">
        <v>5</v>
      </c>
      <c r="I644" s="157"/>
      <c r="L644" s="153"/>
      <c r="M644" s="158"/>
      <c r="U644" s="332"/>
      <c r="V644" s="1" t="str">
        <f t="shared" si="8"/>
        <v/>
      </c>
      <c r="AT644" s="154" t="s">
        <v>162</v>
      </c>
      <c r="AU644" s="154" t="s">
        <v>88</v>
      </c>
      <c r="AV644" s="13" t="s">
        <v>158</v>
      </c>
      <c r="AW644" s="13" t="s">
        <v>36</v>
      </c>
      <c r="AX644" s="13" t="s">
        <v>82</v>
      </c>
      <c r="AY644" s="154" t="s">
        <v>150</v>
      </c>
    </row>
    <row r="645" spans="2:65" s="1" customFormat="1" ht="16.5" customHeight="1" x14ac:dyDescent="0.2">
      <c r="B645" s="33"/>
      <c r="C645" s="129" t="s">
        <v>933</v>
      </c>
      <c r="D645" s="129" t="s">
        <v>153</v>
      </c>
      <c r="E645" s="130" t="s">
        <v>934</v>
      </c>
      <c r="F645" s="131" t="s">
        <v>935</v>
      </c>
      <c r="G645" s="132" t="s">
        <v>178</v>
      </c>
      <c r="H645" s="133">
        <v>19.100000000000001</v>
      </c>
      <c r="I645" s="134"/>
      <c r="J645" s="135">
        <f>ROUND(I645*H645,2)</f>
        <v>0</v>
      </c>
      <c r="K645" s="131" t="s">
        <v>157</v>
      </c>
      <c r="L645" s="33"/>
      <c r="M645" s="136" t="s">
        <v>19</v>
      </c>
      <c r="N645" s="137" t="s">
        <v>47</v>
      </c>
      <c r="P645" s="138">
        <f>O645*H645</f>
        <v>0</v>
      </c>
      <c r="Q645" s="138">
        <v>3.2000000000000003E-4</v>
      </c>
      <c r="R645" s="138">
        <f>Q645*H645</f>
        <v>6.1120000000000011E-3</v>
      </c>
      <c r="S645" s="138">
        <v>0</v>
      </c>
      <c r="T645" s="138">
        <f>S645*H645</f>
        <v>0</v>
      </c>
      <c r="U645" s="329" t="s">
        <v>19</v>
      </c>
      <c r="V645" s="1" t="str">
        <f t="shared" si="8"/>
        <v/>
      </c>
      <c r="AR645" s="140" t="s">
        <v>258</v>
      </c>
      <c r="AT645" s="140" t="s">
        <v>153</v>
      </c>
      <c r="AU645" s="140" t="s">
        <v>88</v>
      </c>
      <c r="AY645" s="18" t="s">
        <v>150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8" t="s">
        <v>88</v>
      </c>
      <c r="BK645" s="141">
        <f>ROUND(I645*H645,2)</f>
        <v>0</v>
      </c>
      <c r="BL645" s="18" t="s">
        <v>258</v>
      </c>
      <c r="BM645" s="140" t="s">
        <v>936</v>
      </c>
    </row>
    <row r="646" spans="2:65" s="1" customFormat="1" ht="11.25" x14ac:dyDescent="0.2">
      <c r="B646" s="33"/>
      <c r="D646" s="142" t="s">
        <v>160</v>
      </c>
      <c r="F646" s="143" t="s">
        <v>937</v>
      </c>
      <c r="I646" s="144"/>
      <c r="L646" s="33"/>
      <c r="M646" s="145"/>
      <c r="U646" s="330"/>
      <c r="V646" s="1" t="str">
        <f t="shared" si="8"/>
        <v/>
      </c>
      <c r="AT646" s="18" t="s">
        <v>160</v>
      </c>
      <c r="AU646" s="18" t="s">
        <v>88</v>
      </c>
    </row>
    <row r="647" spans="2:65" s="12" customFormat="1" ht="11.25" x14ac:dyDescent="0.2">
      <c r="B647" s="146"/>
      <c r="D647" s="147" t="s">
        <v>162</v>
      </c>
      <c r="E647" s="148" t="s">
        <v>19</v>
      </c>
      <c r="F647" s="149" t="s">
        <v>938</v>
      </c>
      <c r="H647" s="150">
        <v>5.4</v>
      </c>
      <c r="I647" s="151"/>
      <c r="L647" s="146"/>
      <c r="M647" s="152"/>
      <c r="U647" s="331"/>
      <c r="V647" s="1" t="str">
        <f t="shared" si="8"/>
        <v/>
      </c>
      <c r="AT647" s="148" t="s">
        <v>162</v>
      </c>
      <c r="AU647" s="148" t="s">
        <v>88</v>
      </c>
      <c r="AV647" s="12" t="s">
        <v>88</v>
      </c>
      <c r="AW647" s="12" t="s">
        <v>36</v>
      </c>
      <c r="AX647" s="12" t="s">
        <v>75</v>
      </c>
      <c r="AY647" s="148" t="s">
        <v>150</v>
      </c>
    </row>
    <row r="648" spans="2:65" s="12" customFormat="1" ht="11.25" x14ac:dyDescent="0.2">
      <c r="B648" s="146"/>
      <c r="D648" s="147" t="s">
        <v>162</v>
      </c>
      <c r="E648" s="148" t="s">
        <v>19</v>
      </c>
      <c r="F648" s="149" t="s">
        <v>939</v>
      </c>
      <c r="H648" s="150">
        <v>9.9</v>
      </c>
      <c r="I648" s="151"/>
      <c r="L648" s="146"/>
      <c r="M648" s="152"/>
      <c r="U648" s="331"/>
      <c r="V648" s="1" t="str">
        <f t="shared" si="8"/>
        <v/>
      </c>
      <c r="AT648" s="148" t="s">
        <v>162</v>
      </c>
      <c r="AU648" s="148" t="s">
        <v>88</v>
      </c>
      <c r="AV648" s="12" t="s">
        <v>88</v>
      </c>
      <c r="AW648" s="12" t="s">
        <v>36</v>
      </c>
      <c r="AX648" s="12" t="s">
        <v>75</v>
      </c>
      <c r="AY648" s="148" t="s">
        <v>150</v>
      </c>
    </row>
    <row r="649" spans="2:65" s="12" customFormat="1" ht="11.25" x14ac:dyDescent="0.2">
      <c r="B649" s="146"/>
      <c r="D649" s="147" t="s">
        <v>162</v>
      </c>
      <c r="E649" s="148" t="s">
        <v>19</v>
      </c>
      <c r="F649" s="149" t="s">
        <v>940</v>
      </c>
      <c r="H649" s="150">
        <v>3.8</v>
      </c>
      <c r="I649" s="151"/>
      <c r="L649" s="146"/>
      <c r="M649" s="152"/>
      <c r="U649" s="331"/>
      <c r="V649" s="1" t="str">
        <f t="shared" si="8"/>
        <v/>
      </c>
      <c r="AT649" s="148" t="s">
        <v>162</v>
      </c>
      <c r="AU649" s="148" t="s">
        <v>88</v>
      </c>
      <c r="AV649" s="12" t="s">
        <v>88</v>
      </c>
      <c r="AW649" s="12" t="s">
        <v>36</v>
      </c>
      <c r="AX649" s="12" t="s">
        <v>75</v>
      </c>
      <c r="AY649" s="148" t="s">
        <v>150</v>
      </c>
    </row>
    <row r="650" spans="2:65" s="13" customFormat="1" ht="11.25" x14ac:dyDescent="0.2">
      <c r="B650" s="153"/>
      <c r="D650" s="147" t="s">
        <v>162</v>
      </c>
      <c r="E650" s="154" t="s">
        <v>19</v>
      </c>
      <c r="F650" s="155" t="s">
        <v>167</v>
      </c>
      <c r="H650" s="156">
        <v>19.100000000000001</v>
      </c>
      <c r="I650" s="157"/>
      <c r="L650" s="153"/>
      <c r="M650" s="158"/>
      <c r="U650" s="332"/>
      <c r="V650" s="1" t="str">
        <f t="shared" si="8"/>
        <v/>
      </c>
      <c r="AT650" s="154" t="s">
        <v>162</v>
      </c>
      <c r="AU650" s="154" t="s">
        <v>88</v>
      </c>
      <c r="AV650" s="13" t="s">
        <v>158</v>
      </c>
      <c r="AW650" s="13" t="s">
        <v>36</v>
      </c>
      <c r="AX650" s="13" t="s">
        <v>82</v>
      </c>
      <c r="AY650" s="154" t="s">
        <v>150</v>
      </c>
    </row>
    <row r="651" spans="2:65" s="1" customFormat="1" ht="24.2" customHeight="1" x14ac:dyDescent="0.2">
      <c r="B651" s="33"/>
      <c r="C651" s="129" t="s">
        <v>941</v>
      </c>
      <c r="D651" s="129" t="s">
        <v>153</v>
      </c>
      <c r="E651" s="130" t="s">
        <v>942</v>
      </c>
      <c r="F651" s="131" t="s">
        <v>943</v>
      </c>
      <c r="G651" s="132" t="s">
        <v>759</v>
      </c>
      <c r="H651" s="181"/>
      <c r="I651" s="134"/>
      <c r="J651" s="135">
        <f>ROUND(I651*H651,2)</f>
        <v>0</v>
      </c>
      <c r="K651" s="131" t="s">
        <v>157</v>
      </c>
      <c r="L651" s="33"/>
      <c r="M651" s="136" t="s">
        <v>19</v>
      </c>
      <c r="N651" s="137" t="s">
        <v>47</v>
      </c>
      <c r="P651" s="138">
        <f>O651*H651</f>
        <v>0</v>
      </c>
      <c r="Q651" s="138">
        <v>0</v>
      </c>
      <c r="R651" s="138">
        <f>Q651*H651</f>
        <v>0</v>
      </c>
      <c r="S651" s="138">
        <v>0</v>
      </c>
      <c r="T651" s="138">
        <f>S651*H651</f>
        <v>0</v>
      </c>
      <c r="U651" s="329" t="s">
        <v>19</v>
      </c>
      <c r="V651" s="1" t="str">
        <f t="shared" si="8"/>
        <v/>
      </c>
      <c r="AR651" s="140" t="s">
        <v>258</v>
      </c>
      <c r="AT651" s="140" t="s">
        <v>153</v>
      </c>
      <c r="AU651" s="140" t="s">
        <v>88</v>
      </c>
      <c r="AY651" s="18" t="s">
        <v>150</v>
      </c>
      <c r="BE651" s="141">
        <f>IF(N651="základní",J651,0)</f>
        <v>0</v>
      </c>
      <c r="BF651" s="141">
        <f>IF(N651="snížená",J651,0)</f>
        <v>0</v>
      </c>
      <c r="BG651" s="141">
        <f>IF(N651="zákl. přenesená",J651,0)</f>
        <v>0</v>
      </c>
      <c r="BH651" s="141">
        <f>IF(N651="sníž. přenesená",J651,0)</f>
        <v>0</v>
      </c>
      <c r="BI651" s="141">
        <f>IF(N651="nulová",J651,0)</f>
        <v>0</v>
      </c>
      <c r="BJ651" s="18" t="s">
        <v>88</v>
      </c>
      <c r="BK651" s="141">
        <f>ROUND(I651*H651,2)</f>
        <v>0</v>
      </c>
      <c r="BL651" s="18" t="s">
        <v>258</v>
      </c>
      <c r="BM651" s="140" t="s">
        <v>944</v>
      </c>
    </row>
    <row r="652" spans="2:65" s="1" customFormat="1" ht="11.25" x14ac:dyDescent="0.2">
      <c r="B652" s="33"/>
      <c r="D652" s="142" t="s">
        <v>160</v>
      </c>
      <c r="F652" s="143" t="s">
        <v>945</v>
      </c>
      <c r="I652" s="144"/>
      <c r="L652" s="33"/>
      <c r="M652" s="145"/>
      <c r="U652" s="330"/>
      <c r="V652" s="1" t="str">
        <f t="shared" si="8"/>
        <v/>
      </c>
      <c r="AT652" s="18" t="s">
        <v>160</v>
      </c>
      <c r="AU652" s="18" t="s">
        <v>88</v>
      </c>
    </row>
    <row r="653" spans="2:65" s="11" customFormat="1" ht="22.9" customHeight="1" x14ac:dyDescent="0.2">
      <c r="B653" s="117"/>
      <c r="D653" s="118" t="s">
        <v>74</v>
      </c>
      <c r="E653" s="127" t="s">
        <v>946</v>
      </c>
      <c r="F653" s="127" t="s">
        <v>947</v>
      </c>
      <c r="I653" s="120"/>
      <c r="J653" s="128">
        <f>BK653</f>
        <v>0</v>
      </c>
      <c r="L653" s="117"/>
      <c r="M653" s="122"/>
      <c r="P653" s="123">
        <f>SUM(P654:P692)</f>
        <v>0</v>
      </c>
      <c r="R653" s="123">
        <f>SUM(R654:R692)</f>
        <v>0.61089466000000003</v>
      </c>
      <c r="T653" s="123">
        <f>SUM(T654:T692)</f>
        <v>1.8572500000000003</v>
      </c>
      <c r="U653" s="328"/>
      <c r="V653" s="1" t="str">
        <f t="shared" si="8"/>
        <v/>
      </c>
      <c r="AR653" s="118" t="s">
        <v>88</v>
      </c>
      <c r="AT653" s="125" t="s">
        <v>74</v>
      </c>
      <c r="AU653" s="125" t="s">
        <v>82</v>
      </c>
      <c r="AY653" s="118" t="s">
        <v>150</v>
      </c>
      <c r="BK653" s="126">
        <f>SUM(BK654:BK692)</f>
        <v>0</v>
      </c>
    </row>
    <row r="654" spans="2:65" s="1" customFormat="1" ht="16.5" customHeight="1" x14ac:dyDescent="0.2">
      <c r="B654" s="33"/>
      <c r="C654" s="129" t="s">
        <v>948</v>
      </c>
      <c r="D654" s="129" t="s">
        <v>153</v>
      </c>
      <c r="E654" s="130" t="s">
        <v>949</v>
      </c>
      <c r="F654" s="131" t="s">
        <v>950</v>
      </c>
      <c r="G654" s="132" t="s">
        <v>170</v>
      </c>
      <c r="H654" s="133">
        <v>74.290000000000006</v>
      </c>
      <c r="I654" s="134"/>
      <c r="J654" s="135">
        <f>ROUND(I654*H654,2)</f>
        <v>0</v>
      </c>
      <c r="K654" s="131" t="s">
        <v>157</v>
      </c>
      <c r="L654" s="33"/>
      <c r="M654" s="136" t="s">
        <v>19</v>
      </c>
      <c r="N654" s="137" t="s">
        <v>47</v>
      </c>
      <c r="P654" s="138">
        <f>O654*H654</f>
        <v>0</v>
      </c>
      <c r="Q654" s="138">
        <v>0</v>
      </c>
      <c r="R654" s="138">
        <f>Q654*H654</f>
        <v>0</v>
      </c>
      <c r="S654" s="138">
        <v>2.5000000000000001E-2</v>
      </c>
      <c r="T654" s="138">
        <f>S654*H654</f>
        <v>1.8572500000000003</v>
      </c>
      <c r="U654" s="329" t="s">
        <v>19</v>
      </c>
      <c r="V654" s="1" t="str">
        <f t="shared" si="8"/>
        <v/>
      </c>
      <c r="AR654" s="140" t="s">
        <v>258</v>
      </c>
      <c r="AT654" s="140" t="s">
        <v>153</v>
      </c>
      <c r="AU654" s="140" t="s">
        <v>88</v>
      </c>
      <c r="AY654" s="18" t="s">
        <v>150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8" t="s">
        <v>88</v>
      </c>
      <c r="BK654" s="141">
        <f>ROUND(I654*H654,2)</f>
        <v>0</v>
      </c>
      <c r="BL654" s="18" t="s">
        <v>258</v>
      </c>
      <c r="BM654" s="140" t="s">
        <v>951</v>
      </c>
    </row>
    <row r="655" spans="2:65" s="1" customFormat="1" ht="11.25" x14ac:dyDescent="0.2">
      <c r="B655" s="33"/>
      <c r="D655" s="142" t="s">
        <v>160</v>
      </c>
      <c r="F655" s="143" t="s">
        <v>952</v>
      </c>
      <c r="I655" s="144"/>
      <c r="L655" s="33"/>
      <c r="M655" s="145"/>
      <c r="U655" s="330"/>
      <c r="V655" s="1" t="str">
        <f t="shared" si="8"/>
        <v/>
      </c>
      <c r="AT655" s="18" t="s">
        <v>160</v>
      </c>
      <c r="AU655" s="18" t="s">
        <v>88</v>
      </c>
    </row>
    <row r="656" spans="2:65" s="14" customFormat="1" ht="11.25" x14ac:dyDescent="0.2">
      <c r="B656" s="159"/>
      <c r="D656" s="147" t="s">
        <v>162</v>
      </c>
      <c r="E656" s="160" t="s">
        <v>19</v>
      </c>
      <c r="F656" s="161" t="s">
        <v>290</v>
      </c>
      <c r="H656" s="160" t="s">
        <v>19</v>
      </c>
      <c r="I656" s="162"/>
      <c r="L656" s="159"/>
      <c r="M656" s="163"/>
      <c r="U656" s="333"/>
      <c r="V656" s="1" t="str">
        <f t="shared" si="8"/>
        <v/>
      </c>
      <c r="AT656" s="160" t="s">
        <v>162</v>
      </c>
      <c r="AU656" s="160" t="s">
        <v>88</v>
      </c>
      <c r="AV656" s="14" t="s">
        <v>82</v>
      </c>
      <c r="AW656" s="14" t="s">
        <v>36</v>
      </c>
      <c r="AX656" s="14" t="s">
        <v>75</v>
      </c>
      <c r="AY656" s="160" t="s">
        <v>150</v>
      </c>
    </row>
    <row r="657" spans="2:65" s="12" customFormat="1" ht="11.25" x14ac:dyDescent="0.2">
      <c r="B657" s="146"/>
      <c r="D657" s="147" t="s">
        <v>162</v>
      </c>
      <c r="E657" s="148" t="s">
        <v>19</v>
      </c>
      <c r="F657" s="149" t="s">
        <v>688</v>
      </c>
      <c r="H657" s="150">
        <v>11.75</v>
      </c>
      <c r="I657" s="151"/>
      <c r="L657" s="146"/>
      <c r="M657" s="152"/>
      <c r="U657" s="331"/>
      <c r="V657" s="1" t="str">
        <f t="shared" si="8"/>
        <v/>
      </c>
      <c r="AT657" s="148" t="s">
        <v>162</v>
      </c>
      <c r="AU657" s="148" t="s">
        <v>88</v>
      </c>
      <c r="AV657" s="12" t="s">
        <v>88</v>
      </c>
      <c r="AW657" s="12" t="s">
        <v>36</v>
      </c>
      <c r="AX657" s="12" t="s">
        <v>75</v>
      </c>
      <c r="AY657" s="148" t="s">
        <v>150</v>
      </c>
    </row>
    <row r="658" spans="2:65" s="12" customFormat="1" ht="11.25" x14ac:dyDescent="0.2">
      <c r="B658" s="146"/>
      <c r="D658" s="147" t="s">
        <v>162</v>
      </c>
      <c r="E658" s="148" t="s">
        <v>19</v>
      </c>
      <c r="F658" s="149" t="s">
        <v>689</v>
      </c>
      <c r="H658" s="150">
        <v>24.48</v>
      </c>
      <c r="I658" s="151"/>
      <c r="L658" s="146"/>
      <c r="M658" s="152"/>
      <c r="U658" s="331"/>
      <c r="V658" s="1" t="str">
        <f t="shared" si="8"/>
        <v/>
      </c>
      <c r="AT658" s="148" t="s">
        <v>162</v>
      </c>
      <c r="AU658" s="148" t="s">
        <v>88</v>
      </c>
      <c r="AV658" s="12" t="s">
        <v>88</v>
      </c>
      <c r="AW658" s="12" t="s">
        <v>36</v>
      </c>
      <c r="AX658" s="12" t="s">
        <v>75</v>
      </c>
      <c r="AY658" s="148" t="s">
        <v>150</v>
      </c>
    </row>
    <row r="659" spans="2:65" s="12" customFormat="1" ht="11.25" x14ac:dyDescent="0.2">
      <c r="B659" s="146"/>
      <c r="D659" s="147" t="s">
        <v>162</v>
      </c>
      <c r="E659" s="148" t="s">
        <v>19</v>
      </c>
      <c r="F659" s="149" t="s">
        <v>690</v>
      </c>
      <c r="H659" s="150">
        <v>23.76</v>
      </c>
      <c r="I659" s="151"/>
      <c r="L659" s="146"/>
      <c r="M659" s="152"/>
      <c r="U659" s="331"/>
      <c r="V659" s="1" t="str">
        <f t="shared" si="8"/>
        <v/>
      </c>
      <c r="AT659" s="148" t="s">
        <v>162</v>
      </c>
      <c r="AU659" s="148" t="s">
        <v>88</v>
      </c>
      <c r="AV659" s="12" t="s">
        <v>88</v>
      </c>
      <c r="AW659" s="12" t="s">
        <v>36</v>
      </c>
      <c r="AX659" s="12" t="s">
        <v>75</v>
      </c>
      <c r="AY659" s="148" t="s">
        <v>150</v>
      </c>
    </row>
    <row r="660" spans="2:65" s="12" customFormat="1" ht="11.25" x14ac:dyDescent="0.2">
      <c r="B660" s="146"/>
      <c r="D660" s="147" t="s">
        <v>162</v>
      </c>
      <c r="E660" s="148" t="s">
        <v>19</v>
      </c>
      <c r="F660" s="149" t="s">
        <v>482</v>
      </c>
      <c r="H660" s="150">
        <v>14.3</v>
      </c>
      <c r="I660" s="151"/>
      <c r="L660" s="146"/>
      <c r="M660" s="152"/>
      <c r="U660" s="331"/>
      <c r="V660" s="1" t="str">
        <f t="shared" si="8"/>
        <v/>
      </c>
      <c r="AT660" s="148" t="s">
        <v>162</v>
      </c>
      <c r="AU660" s="148" t="s">
        <v>88</v>
      </c>
      <c r="AV660" s="12" t="s">
        <v>88</v>
      </c>
      <c r="AW660" s="12" t="s">
        <v>36</v>
      </c>
      <c r="AX660" s="12" t="s">
        <v>75</v>
      </c>
      <c r="AY660" s="148" t="s">
        <v>150</v>
      </c>
    </row>
    <row r="661" spans="2:65" s="13" customFormat="1" ht="11.25" x14ac:dyDescent="0.2">
      <c r="B661" s="153"/>
      <c r="D661" s="147" t="s">
        <v>162</v>
      </c>
      <c r="E661" s="154" t="s">
        <v>19</v>
      </c>
      <c r="F661" s="155" t="s">
        <v>167</v>
      </c>
      <c r="H661" s="156">
        <v>74.290000000000006</v>
      </c>
      <c r="I661" s="157"/>
      <c r="L661" s="153"/>
      <c r="M661" s="158"/>
      <c r="U661" s="332"/>
      <c r="V661" s="1" t="str">
        <f t="shared" si="8"/>
        <v/>
      </c>
      <c r="AT661" s="154" t="s">
        <v>162</v>
      </c>
      <c r="AU661" s="154" t="s">
        <v>88</v>
      </c>
      <c r="AV661" s="13" t="s">
        <v>158</v>
      </c>
      <c r="AW661" s="13" t="s">
        <v>36</v>
      </c>
      <c r="AX661" s="13" t="s">
        <v>82</v>
      </c>
      <c r="AY661" s="154" t="s">
        <v>150</v>
      </c>
    </row>
    <row r="662" spans="2:65" s="1" customFormat="1" ht="24.2" customHeight="1" x14ac:dyDescent="0.2">
      <c r="B662" s="33"/>
      <c r="C662" s="129" t="s">
        <v>953</v>
      </c>
      <c r="D662" s="129" t="s">
        <v>153</v>
      </c>
      <c r="E662" s="130" t="s">
        <v>954</v>
      </c>
      <c r="F662" s="131" t="s">
        <v>955</v>
      </c>
      <c r="G662" s="132" t="s">
        <v>170</v>
      </c>
      <c r="H662" s="133">
        <v>71.349999999999994</v>
      </c>
      <c r="I662" s="134"/>
      <c r="J662" s="135">
        <f>ROUND(I662*H662,2)</f>
        <v>0</v>
      </c>
      <c r="K662" s="131" t="s">
        <v>157</v>
      </c>
      <c r="L662" s="33"/>
      <c r="M662" s="136" t="s">
        <v>19</v>
      </c>
      <c r="N662" s="137" t="s">
        <v>47</v>
      </c>
      <c r="P662" s="138">
        <f>O662*H662</f>
        <v>0</v>
      </c>
      <c r="Q662" s="138">
        <v>1.47E-3</v>
      </c>
      <c r="R662" s="138">
        <f>Q662*H662</f>
        <v>0.10488449999999999</v>
      </c>
      <c r="S662" s="138">
        <v>0</v>
      </c>
      <c r="T662" s="138">
        <f>S662*H662</f>
        <v>0</v>
      </c>
      <c r="U662" s="329" t="s">
        <v>19</v>
      </c>
      <c r="V662" s="1" t="str">
        <f t="shared" si="8"/>
        <v/>
      </c>
      <c r="AR662" s="140" t="s">
        <v>258</v>
      </c>
      <c r="AT662" s="140" t="s">
        <v>153</v>
      </c>
      <c r="AU662" s="140" t="s">
        <v>88</v>
      </c>
      <c r="AY662" s="18" t="s">
        <v>150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8" t="s">
        <v>88</v>
      </c>
      <c r="BK662" s="141">
        <f>ROUND(I662*H662,2)</f>
        <v>0</v>
      </c>
      <c r="BL662" s="18" t="s">
        <v>258</v>
      </c>
      <c r="BM662" s="140" t="s">
        <v>956</v>
      </c>
    </row>
    <row r="663" spans="2:65" s="1" customFormat="1" ht="11.25" x14ac:dyDescent="0.2">
      <c r="B663" s="33"/>
      <c r="D663" s="142" t="s">
        <v>160</v>
      </c>
      <c r="F663" s="143" t="s">
        <v>957</v>
      </c>
      <c r="I663" s="144"/>
      <c r="L663" s="33"/>
      <c r="M663" s="145"/>
      <c r="U663" s="330"/>
      <c r="V663" s="1" t="str">
        <f t="shared" si="8"/>
        <v/>
      </c>
      <c r="AT663" s="18" t="s">
        <v>160</v>
      </c>
      <c r="AU663" s="18" t="s">
        <v>88</v>
      </c>
    </row>
    <row r="664" spans="2:65" s="14" customFormat="1" ht="11.25" x14ac:dyDescent="0.2">
      <c r="B664" s="159"/>
      <c r="D664" s="147" t="s">
        <v>162</v>
      </c>
      <c r="E664" s="160" t="s">
        <v>19</v>
      </c>
      <c r="F664" s="161" t="s">
        <v>197</v>
      </c>
      <c r="H664" s="160" t="s">
        <v>19</v>
      </c>
      <c r="I664" s="162"/>
      <c r="L664" s="159"/>
      <c r="M664" s="163"/>
      <c r="U664" s="333"/>
      <c r="V664" s="1" t="str">
        <f t="shared" si="8"/>
        <v/>
      </c>
      <c r="AT664" s="160" t="s">
        <v>162</v>
      </c>
      <c r="AU664" s="160" t="s">
        <v>88</v>
      </c>
      <c r="AV664" s="14" t="s">
        <v>82</v>
      </c>
      <c r="AW664" s="14" t="s">
        <v>36</v>
      </c>
      <c r="AX664" s="14" t="s">
        <v>75</v>
      </c>
      <c r="AY664" s="160" t="s">
        <v>150</v>
      </c>
    </row>
    <row r="665" spans="2:65" s="12" customFormat="1" ht="11.25" x14ac:dyDescent="0.2">
      <c r="B665" s="146"/>
      <c r="D665" s="147" t="s">
        <v>162</v>
      </c>
      <c r="E665" s="148" t="s">
        <v>19</v>
      </c>
      <c r="F665" s="149" t="s">
        <v>521</v>
      </c>
      <c r="H665" s="150">
        <v>24.36</v>
      </c>
      <c r="I665" s="151"/>
      <c r="L665" s="146"/>
      <c r="M665" s="152"/>
      <c r="U665" s="331"/>
      <c r="V665" s="1" t="str">
        <f t="shared" si="8"/>
        <v/>
      </c>
      <c r="AT665" s="148" t="s">
        <v>162</v>
      </c>
      <c r="AU665" s="148" t="s">
        <v>88</v>
      </c>
      <c r="AV665" s="12" t="s">
        <v>88</v>
      </c>
      <c r="AW665" s="12" t="s">
        <v>36</v>
      </c>
      <c r="AX665" s="12" t="s">
        <v>75</v>
      </c>
      <c r="AY665" s="148" t="s">
        <v>150</v>
      </c>
    </row>
    <row r="666" spans="2:65" s="12" customFormat="1" ht="11.25" x14ac:dyDescent="0.2">
      <c r="B666" s="146"/>
      <c r="D666" s="147" t="s">
        <v>162</v>
      </c>
      <c r="E666" s="148" t="s">
        <v>19</v>
      </c>
      <c r="F666" s="149" t="s">
        <v>522</v>
      </c>
      <c r="H666" s="150">
        <v>23.35</v>
      </c>
      <c r="I666" s="151"/>
      <c r="L666" s="146"/>
      <c r="M666" s="152"/>
      <c r="U666" s="331"/>
      <c r="V666" s="1" t="str">
        <f t="shared" si="8"/>
        <v/>
      </c>
      <c r="AT666" s="148" t="s">
        <v>162</v>
      </c>
      <c r="AU666" s="148" t="s">
        <v>88</v>
      </c>
      <c r="AV666" s="12" t="s">
        <v>88</v>
      </c>
      <c r="AW666" s="12" t="s">
        <v>36</v>
      </c>
      <c r="AX666" s="12" t="s">
        <v>75</v>
      </c>
      <c r="AY666" s="148" t="s">
        <v>150</v>
      </c>
    </row>
    <row r="667" spans="2:65" s="12" customFormat="1" ht="11.25" x14ac:dyDescent="0.2">
      <c r="B667" s="146"/>
      <c r="D667" s="147" t="s">
        <v>162</v>
      </c>
      <c r="E667" s="148" t="s">
        <v>19</v>
      </c>
      <c r="F667" s="149" t="s">
        <v>754</v>
      </c>
      <c r="H667" s="150">
        <v>22.19</v>
      </c>
      <c r="I667" s="151"/>
      <c r="L667" s="146"/>
      <c r="M667" s="152"/>
      <c r="U667" s="331"/>
      <c r="V667" s="1" t="str">
        <f t="shared" si="8"/>
        <v/>
      </c>
      <c r="AT667" s="148" t="s">
        <v>162</v>
      </c>
      <c r="AU667" s="148" t="s">
        <v>88</v>
      </c>
      <c r="AV667" s="12" t="s">
        <v>88</v>
      </c>
      <c r="AW667" s="12" t="s">
        <v>36</v>
      </c>
      <c r="AX667" s="12" t="s">
        <v>75</v>
      </c>
      <c r="AY667" s="148" t="s">
        <v>150</v>
      </c>
    </row>
    <row r="668" spans="2:65" s="12" customFormat="1" ht="11.25" x14ac:dyDescent="0.2">
      <c r="B668" s="146"/>
      <c r="D668" s="147" t="s">
        <v>162</v>
      </c>
      <c r="E668" s="148" t="s">
        <v>19</v>
      </c>
      <c r="F668" s="149" t="s">
        <v>755</v>
      </c>
      <c r="H668" s="150">
        <v>1.45</v>
      </c>
      <c r="I668" s="151"/>
      <c r="L668" s="146"/>
      <c r="M668" s="152"/>
      <c r="U668" s="331"/>
      <c r="V668" s="1" t="str">
        <f t="shared" si="8"/>
        <v/>
      </c>
      <c r="AT668" s="148" t="s">
        <v>162</v>
      </c>
      <c r="AU668" s="148" t="s">
        <v>88</v>
      </c>
      <c r="AV668" s="12" t="s">
        <v>88</v>
      </c>
      <c r="AW668" s="12" t="s">
        <v>36</v>
      </c>
      <c r="AX668" s="12" t="s">
        <v>75</v>
      </c>
      <c r="AY668" s="148" t="s">
        <v>150</v>
      </c>
    </row>
    <row r="669" spans="2:65" s="13" customFormat="1" ht="11.25" x14ac:dyDescent="0.2">
      <c r="B669" s="153"/>
      <c r="D669" s="147" t="s">
        <v>162</v>
      </c>
      <c r="E669" s="154" t="s">
        <v>19</v>
      </c>
      <c r="F669" s="155" t="s">
        <v>167</v>
      </c>
      <c r="H669" s="156">
        <v>71.350000000000009</v>
      </c>
      <c r="I669" s="157"/>
      <c r="L669" s="153"/>
      <c r="M669" s="158"/>
      <c r="U669" s="332"/>
      <c r="V669" s="1" t="str">
        <f t="shared" si="8"/>
        <v/>
      </c>
      <c r="AT669" s="154" t="s">
        <v>162</v>
      </c>
      <c r="AU669" s="154" t="s">
        <v>88</v>
      </c>
      <c r="AV669" s="13" t="s">
        <v>158</v>
      </c>
      <c r="AW669" s="13" t="s">
        <v>36</v>
      </c>
      <c r="AX669" s="13" t="s">
        <v>82</v>
      </c>
      <c r="AY669" s="154" t="s">
        <v>150</v>
      </c>
    </row>
    <row r="670" spans="2:65" s="1" customFormat="1" ht="21.75" customHeight="1" x14ac:dyDescent="0.2">
      <c r="B670" s="33"/>
      <c r="C670" s="171" t="s">
        <v>958</v>
      </c>
      <c r="D670" s="171" t="s">
        <v>743</v>
      </c>
      <c r="E670" s="172" t="s">
        <v>959</v>
      </c>
      <c r="F670" s="173" t="s">
        <v>960</v>
      </c>
      <c r="G670" s="174" t="s">
        <v>170</v>
      </c>
      <c r="H670" s="175">
        <v>77.058000000000007</v>
      </c>
      <c r="I670" s="176"/>
      <c r="J670" s="177">
        <f>ROUND(I670*H670,2)</f>
        <v>0</v>
      </c>
      <c r="K670" s="173" t="s">
        <v>19</v>
      </c>
      <c r="L670" s="178"/>
      <c r="M670" s="179" t="s">
        <v>19</v>
      </c>
      <c r="N670" s="180" t="s">
        <v>47</v>
      </c>
      <c r="P670" s="138">
        <f>O670*H670</f>
        <v>0</v>
      </c>
      <c r="Q670" s="138">
        <v>6.4000000000000003E-3</v>
      </c>
      <c r="R670" s="138">
        <f>Q670*H670</f>
        <v>0.49317120000000009</v>
      </c>
      <c r="S670" s="138">
        <v>0</v>
      </c>
      <c r="T670" s="138">
        <f>S670*H670</f>
        <v>0</v>
      </c>
      <c r="U670" s="329" t="s">
        <v>19</v>
      </c>
      <c r="V670" s="1" t="str">
        <f t="shared" si="8"/>
        <v/>
      </c>
      <c r="AR670" s="140" t="s">
        <v>380</v>
      </c>
      <c r="AT670" s="140" t="s">
        <v>743</v>
      </c>
      <c r="AU670" s="140" t="s">
        <v>88</v>
      </c>
      <c r="AY670" s="18" t="s">
        <v>150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8" t="s">
        <v>88</v>
      </c>
      <c r="BK670" s="141">
        <f>ROUND(I670*H670,2)</f>
        <v>0</v>
      </c>
      <c r="BL670" s="18" t="s">
        <v>258</v>
      </c>
      <c r="BM670" s="140" t="s">
        <v>961</v>
      </c>
    </row>
    <row r="671" spans="2:65" s="12" customFormat="1" ht="11.25" x14ac:dyDescent="0.2">
      <c r="B671" s="146"/>
      <c r="D671" s="147" t="s">
        <v>162</v>
      </c>
      <c r="F671" s="149" t="s">
        <v>962</v>
      </c>
      <c r="H671" s="150">
        <v>77.058000000000007</v>
      </c>
      <c r="I671" s="151"/>
      <c r="L671" s="146"/>
      <c r="M671" s="152"/>
      <c r="U671" s="331"/>
      <c r="V671" s="1" t="str">
        <f t="shared" si="8"/>
        <v/>
      </c>
      <c r="AT671" s="148" t="s">
        <v>162</v>
      </c>
      <c r="AU671" s="148" t="s">
        <v>88</v>
      </c>
      <c r="AV671" s="12" t="s">
        <v>88</v>
      </c>
      <c r="AW671" s="12" t="s">
        <v>4</v>
      </c>
      <c r="AX671" s="12" t="s">
        <v>82</v>
      </c>
      <c r="AY671" s="148" t="s">
        <v>150</v>
      </c>
    </row>
    <row r="672" spans="2:65" s="1" customFormat="1" ht="16.5" customHeight="1" x14ac:dyDescent="0.2">
      <c r="B672" s="33"/>
      <c r="C672" s="129" t="s">
        <v>963</v>
      </c>
      <c r="D672" s="129" t="s">
        <v>153</v>
      </c>
      <c r="E672" s="130" t="s">
        <v>964</v>
      </c>
      <c r="F672" s="131" t="s">
        <v>965</v>
      </c>
      <c r="G672" s="132" t="s">
        <v>178</v>
      </c>
      <c r="H672" s="133">
        <v>57.655000000000001</v>
      </c>
      <c r="I672" s="134"/>
      <c r="J672" s="135">
        <f>ROUND(I672*H672,2)</f>
        <v>0</v>
      </c>
      <c r="K672" s="131" t="s">
        <v>157</v>
      </c>
      <c r="L672" s="33"/>
      <c r="M672" s="136" t="s">
        <v>19</v>
      </c>
      <c r="N672" s="137" t="s">
        <v>47</v>
      </c>
      <c r="P672" s="138">
        <f>O672*H672</f>
        <v>0</v>
      </c>
      <c r="Q672" s="138">
        <v>0</v>
      </c>
      <c r="R672" s="138">
        <f>Q672*H672</f>
        <v>0</v>
      </c>
      <c r="S672" s="138">
        <v>0</v>
      </c>
      <c r="T672" s="138">
        <f>S672*H672</f>
        <v>0</v>
      </c>
      <c r="U672" s="329" t="s">
        <v>19</v>
      </c>
      <c r="V672" s="1" t="str">
        <f t="shared" si="8"/>
        <v/>
      </c>
      <c r="AR672" s="140" t="s">
        <v>258</v>
      </c>
      <c r="AT672" s="140" t="s">
        <v>153</v>
      </c>
      <c r="AU672" s="140" t="s">
        <v>88</v>
      </c>
      <c r="AY672" s="18" t="s">
        <v>150</v>
      </c>
      <c r="BE672" s="141">
        <f>IF(N672="základní",J672,0)</f>
        <v>0</v>
      </c>
      <c r="BF672" s="141">
        <f>IF(N672="snížená",J672,0)</f>
        <v>0</v>
      </c>
      <c r="BG672" s="141">
        <f>IF(N672="zákl. přenesená",J672,0)</f>
        <v>0</v>
      </c>
      <c r="BH672" s="141">
        <f>IF(N672="sníž. přenesená",J672,0)</f>
        <v>0</v>
      </c>
      <c r="BI672" s="141">
        <f>IF(N672="nulová",J672,0)</f>
        <v>0</v>
      </c>
      <c r="BJ672" s="18" t="s">
        <v>88</v>
      </c>
      <c r="BK672" s="141">
        <f>ROUND(I672*H672,2)</f>
        <v>0</v>
      </c>
      <c r="BL672" s="18" t="s">
        <v>258</v>
      </c>
      <c r="BM672" s="140" t="s">
        <v>966</v>
      </c>
    </row>
    <row r="673" spans="2:65" s="1" customFormat="1" ht="11.25" x14ac:dyDescent="0.2">
      <c r="B673" s="33"/>
      <c r="D673" s="142" t="s">
        <v>160</v>
      </c>
      <c r="F673" s="143" t="s">
        <v>967</v>
      </c>
      <c r="I673" s="144"/>
      <c r="L673" s="33"/>
      <c r="M673" s="145"/>
      <c r="U673" s="330"/>
      <c r="V673" s="1" t="str">
        <f t="shared" si="8"/>
        <v/>
      </c>
      <c r="AT673" s="18" t="s">
        <v>160</v>
      </c>
      <c r="AU673" s="18" t="s">
        <v>88</v>
      </c>
    </row>
    <row r="674" spans="2:65" s="14" customFormat="1" ht="11.25" x14ac:dyDescent="0.2">
      <c r="B674" s="159"/>
      <c r="D674" s="147" t="s">
        <v>162</v>
      </c>
      <c r="E674" s="160" t="s">
        <v>19</v>
      </c>
      <c r="F674" s="161" t="s">
        <v>197</v>
      </c>
      <c r="H674" s="160" t="s">
        <v>19</v>
      </c>
      <c r="I674" s="162"/>
      <c r="L674" s="159"/>
      <c r="M674" s="163"/>
      <c r="U674" s="333"/>
      <c r="V674" s="1" t="str">
        <f t="shared" si="8"/>
        <v/>
      </c>
      <c r="AT674" s="160" t="s">
        <v>162</v>
      </c>
      <c r="AU674" s="160" t="s">
        <v>88</v>
      </c>
      <c r="AV674" s="14" t="s">
        <v>82</v>
      </c>
      <c r="AW674" s="14" t="s">
        <v>36</v>
      </c>
      <c r="AX674" s="14" t="s">
        <v>75</v>
      </c>
      <c r="AY674" s="160" t="s">
        <v>150</v>
      </c>
    </row>
    <row r="675" spans="2:65" s="12" customFormat="1" ht="11.25" x14ac:dyDescent="0.2">
      <c r="B675" s="146"/>
      <c r="D675" s="147" t="s">
        <v>162</v>
      </c>
      <c r="E675" s="148" t="s">
        <v>19</v>
      </c>
      <c r="F675" s="149" t="s">
        <v>968</v>
      </c>
      <c r="H675" s="150">
        <v>17.95</v>
      </c>
      <c r="I675" s="151"/>
      <c r="L675" s="146"/>
      <c r="M675" s="152"/>
      <c r="U675" s="331"/>
      <c r="V675" s="1" t="str">
        <f t="shared" si="8"/>
        <v/>
      </c>
      <c r="AT675" s="148" t="s">
        <v>162</v>
      </c>
      <c r="AU675" s="148" t="s">
        <v>88</v>
      </c>
      <c r="AV675" s="12" t="s">
        <v>88</v>
      </c>
      <c r="AW675" s="12" t="s">
        <v>36</v>
      </c>
      <c r="AX675" s="12" t="s">
        <v>75</v>
      </c>
      <c r="AY675" s="148" t="s">
        <v>150</v>
      </c>
    </row>
    <row r="676" spans="2:65" s="12" customFormat="1" ht="11.25" x14ac:dyDescent="0.2">
      <c r="B676" s="146"/>
      <c r="D676" s="147" t="s">
        <v>162</v>
      </c>
      <c r="E676" s="148" t="s">
        <v>19</v>
      </c>
      <c r="F676" s="149" t="s">
        <v>969</v>
      </c>
      <c r="H676" s="150">
        <v>18.265000000000001</v>
      </c>
      <c r="I676" s="151"/>
      <c r="L676" s="146"/>
      <c r="M676" s="152"/>
      <c r="U676" s="331"/>
      <c r="V676" s="1" t="str">
        <f t="shared" si="8"/>
        <v/>
      </c>
      <c r="AT676" s="148" t="s">
        <v>162</v>
      </c>
      <c r="AU676" s="148" t="s">
        <v>88</v>
      </c>
      <c r="AV676" s="12" t="s">
        <v>88</v>
      </c>
      <c r="AW676" s="12" t="s">
        <v>36</v>
      </c>
      <c r="AX676" s="12" t="s">
        <v>75</v>
      </c>
      <c r="AY676" s="148" t="s">
        <v>150</v>
      </c>
    </row>
    <row r="677" spans="2:65" s="12" customFormat="1" ht="11.25" x14ac:dyDescent="0.2">
      <c r="B677" s="146"/>
      <c r="D677" s="147" t="s">
        <v>162</v>
      </c>
      <c r="E677" s="148" t="s">
        <v>19</v>
      </c>
      <c r="F677" s="149" t="s">
        <v>970</v>
      </c>
      <c r="H677" s="150">
        <v>16.75</v>
      </c>
      <c r="I677" s="151"/>
      <c r="L677" s="146"/>
      <c r="M677" s="152"/>
      <c r="U677" s="331"/>
      <c r="V677" s="1" t="str">
        <f t="shared" si="8"/>
        <v/>
      </c>
      <c r="AT677" s="148" t="s">
        <v>162</v>
      </c>
      <c r="AU677" s="148" t="s">
        <v>88</v>
      </c>
      <c r="AV677" s="12" t="s">
        <v>88</v>
      </c>
      <c r="AW677" s="12" t="s">
        <v>36</v>
      </c>
      <c r="AX677" s="12" t="s">
        <v>75</v>
      </c>
      <c r="AY677" s="148" t="s">
        <v>150</v>
      </c>
    </row>
    <row r="678" spans="2:65" s="12" customFormat="1" ht="11.25" x14ac:dyDescent="0.2">
      <c r="B678" s="146"/>
      <c r="D678" s="147" t="s">
        <v>162</v>
      </c>
      <c r="E678" s="148" t="s">
        <v>19</v>
      </c>
      <c r="F678" s="149" t="s">
        <v>971</v>
      </c>
      <c r="H678" s="150">
        <v>4.6900000000000004</v>
      </c>
      <c r="I678" s="151"/>
      <c r="L678" s="146"/>
      <c r="M678" s="152"/>
      <c r="U678" s="331"/>
      <c r="V678" s="1" t="str">
        <f t="shared" si="8"/>
        <v/>
      </c>
      <c r="AT678" s="148" t="s">
        <v>162</v>
      </c>
      <c r="AU678" s="148" t="s">
        <v>88</v>
      </c>
      <c r="AV678" s="12" t="s">
        <v>88</v>
      </c>
      <c r="AW678" s="12" t="s">
        <v>36</v>
      </c>
      <c r="AX678" s="12" t="s">
        <v>75</v>
      </c>
      <c r="AY678" s="148" t="s">
        <v>150</v>
      </c>
    </row>
    <row r="679" spans="2:65" s="13" customFormat="1" ht="11.25" x14ac:dyDescent="0.2">
      <c r="B679" s="153"/>
      <c r="D679" s="147" t="s">
        <v>162</v>
      </c>
      <c r="E679" s="154" t="s">
        <v>19</v>
      </c>
      <c r="F679" s="155" t="s">
        <v>167</v>
      </c>
      <c r="H679" s="156">
        <v>57.655000000000001</v>
      </c>
      <c r="I679" s="157"/>
      <c r="L679" s="153"/>
      <c r="M679" s="158"/>
      <c r="U679" s="332"/>
      <c r="V679" s="1" t="str">
        <f t="shared" si="8"/>
        <v/>
      </c>
      <c r="AT679" s="154" t="s">
        <v>162</v>
      </c>
      <c r="AU679" s="154" t="s">
        <v>88</v>
      </c>
      <c r="AV679" s="13" t="s">
        <v>158</v>
      </c>
      <c r="AW679" s="13" t="s">
        <v>36</v>
      </c>
      <c r="AX679" s="13" t="s">
        <v>82</v>
      </c>
      <c r="AY679" s="154" t="s">
        <v>150</v>
      </c>
    </row>
    <row r="680" spans="2:65" s="1" customFormat="1" ht="16.5" customHeight="1" x14ac:dyDescent="0.2">
      <c r="B680" s="33"/>
      <c r="C680" s="171" t="s">
        <v>972</v>
      </c>
      <c r="D680" s="171" t="s">
        <v>743</v>
      </c>
      <c r="E680" s="172" t="s">
        <v>973</v>
      </c>
      <c r="F680" s="173" t="s">
        <v>974</v>
      </c>
      <c r="G680" s="174" t="s">
        <v>178</v>
      </c>
      <c r="H680" s="175">
        <v>62.267000000000003</v>
      </c>
      <c r="I680" s="176"/>
      <c r="J680" s="177">
        <f>ROUND(I680*H680,2)</f>
        <v>0</v>
      </c>
      <c r="K680" s="173" t="s">
        <v>19</v>
      </c>
      <c r="L680" s="178"/>
      <c r="M680" s="179" t="s">
        <v>19</v>
      </c>
      <c r="N680" s="180" t="s">
        <v>47</v>
      </c>
      <c r="P680" s="138">
        <f>O680*H680</f>
        <v>0</v>
      </c>
      <c r="Q680" s="138">
        <v>2.0000000000000001E-4</v>
      </c>
      <c r="R680" s="138">
        <f>Q680*H680</f>
        <v>1.2453400000000002E-2</v>
      </c>
      <c r="S680" s="138">
        <v>0</v>
      </c>
      <c r="T680" s="138">
        <f>S680*H680</f>
        <v>0</v>
      </c>
      <c r="U680" s="329" t="s">
        <v>19</v>
      </c>
      <c r="V680" s="1" t="str">
        <f t="shared" si="8"/>
        <v/>
      </c>
      <c r="AR680" s="140" t="s">
        <v>380</v>
      </c>
      <c r="AT680" s="140" t="s">
        <v>743</v>
      </c>
      <c r="AU680" s="140" t="s">
        <v>88</v>
      </c>
      <c r="AY680" s="18" t="s">
        <v>150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8" t="s">
        <v>88</v>
      </c>
      <c r="BK680" s="141">
        <f>ROUND(I680*H680,2)</f>
        <v>0</v>
      </c>
      <c r="BL680" s="18" t="s">
        <v>258</v>
      </c>
      <c r="BM680" s="140" t="s">
        <v>975</v>
      </c>
    </row>
    <row r="681" spans="2:65" s="12" customFormat="1" ht="11.25" x14ac:dyDescent="0.2">
      <c r="B681" s="146"/>
      <c r="D681" s="147" t="s">
        <v>162</v>
      </c>
      <c r="F681" s="149" t="s">
        <v>976</v>
      </c>
      <c r="H681" s="150">
        <v>62.267000000000003</v>
      </c>
      <c r="I681" s="151"/>
      <c r="L681" s="146"/>
      <c r="M681" s="152"/>
      <c r="U681" s="331"/>
      <c r="V681" s="1" t="str">
        <f t="shared" ref="V681:V744" si="9">IF(U681="investice",J681,"")</f>
        <v/>
      </c>
      <c r="AT681" s="148" t="s">
        <v>162</v>
      </c>
      <c r="AU681" s="148" t="s">
        <v>88</v>
      </c>
      <c r="AV681" s="12" t="s">
        <v>88</v>
      </c>
      <c r="AW681" s="12" t="s">
        <v>4</v>
      </c>
      <c r="AX681" s="12" t="s">
        <v>82</v>
      </c>
      <c r="AY681" s="148" t="s">
        <v>150</v>
      </c>
    </row>
    <row r="682" spans="2:65" s="1" customFormat="1" ht="16.5" customHeight="1" x14ac:dyDescent="0.2">
      <c r="B682" s="33"/>
      <c r="C682" s="129" t="s">
        <v>977</v>
      </c>
      <c r="D682" s="129" t="s">
        <v>153</v>
      </c>
      <c r="E682" s="130" t="s">
        <v>978</v>
      </c>
      <c r="F682" s="131" t="s">
        <v>979</v>
      </c>
      <c r="G682" s="132" t="s">
        <v>178</v>
      </c>
      <c r="H682" s="133">
        <v>2.1</v>
      </c>
      <c r="I682" s="134"/>
      <c r="J682" s="135">
        <f>ROUND(I682*H682,2)</f>
        <v>0</v>
      </c>
      <c r="K682" s="131" t="s">
        <v>157</v>
      </c>
      <c r="L682" s="33"/>
      <c r="M682" s="136" t="s">
        <v>19</v>
      </c>
      <c r="N682" s="137" t="s">
        <v>47</v>
      </c>
      <c r="P682" s="138">
        <f>O682*H682</f>
        <v>0</v>
      </c>
      <c r="Q682" s="138">
        <v>0</v>
      </c>
      <c r="R682" s="138">
        <f>Q682*H682</f>
        <v>0</v>
      </c>
      <c r="S682" s="138">
        <v>0</v>
      </c>
      <c r="T682" s="138">
        <f>S682*H682</f>
        <v>0</v>
      </c>
      <c r="U682" s="329" t="s">
        <v>19</v>
      </c>
      <c r="V682" s="1" t="str">
        <f t="shared" si="9"/>
        <v/>
      </c>
      <c r="AR682" s="140" t="s">
        <v>258</v>
      </c>
      <c r="AT682" s="140" t="s">
        <v>153</v>
      </c>
      <c r="AU682" s="140" t="s">
        <v>88</v>
      </c>
      <c r="AY682" s="18" t="s">
        <v>150</v>
      </c>
      <c r="BE682" s="141">
        <f>IF(N682="základní",J682,0)</f>
        <v>0</v>
      </c>
      <c r="BF682" s="141">
        <f>IF(N682="snížená",J682,0)</f>
        <v>0</v>
      </c>
      <c r="BG682" s="141">
        <f>IF(N682="zákl. přenesená",J682,0)</f>
        <v>0</v>
      </c>
      <c r="BH682" s="141">
        <f>IF(N682="sníž. přenesená",J682,0)</f>
        <v>0</v>
      </c>
      <c r="BI682" s="141">
        <f>IF(N682="nulová",J682,0)</f>
        <v>0</v>
      </c>
      <c r="BJ682" s="18" t="s">
        <v>88</v>
      </c>
      <c r="BK682" s="141">
        <f>ROUND(I682*H682,2)</f>
        <v>0</v>
      </c>
      <c r="BL682" s="18" t="s">
        <v>258</v>
      </c>
      <c r="BM682" s="140" t="s">
        <v>980</v>
      </c>
    </row>
    <row r="683" spans="2:65" s="1" customFormat="1" ht="11.25" x14ac:dyDescent="0.2">
      <c r="B683" s="33"/>
      <c r="D683" s="142" t="s">
        <v>160</v>
      </c>
      <c r="F683" s="143" t="s">
        <v>981</v>
      </c>
      <c r="I683" s="144"/>
      <c r="L683" s="33"/>
      <c r="M683" s="145"/>
      <c r="U683" s="330"/>
      <c r="V683" s="1" t="str">
        <f t="shared" si="9"/>
        <v/>
      </c>
      <c r="AT683" s="18" t="s">
        <v>160</v>
      </c>
      <c r="AU683" s="18" t="s">
        <v>88</v>
      </c>
    </row>
    <row r="684" spans="2:65" s="14" customFormat="1" ht="11.25" x14ac:dyDescent="0.2">
      <c r="B684" s="159"/>
      <c r="D684" s="147" t="s">
        <v>162</v>
      </c>
      <c r="E684" s="160" t="s">
        <v>19</v>
      </c>
      <c r="F684" s="161" t="s">
        <v>862</v>
      </c>
      <c r="H684" s="160" t="s">
        <v>19</v>
      </c>
      <c r="I684" s="162"/>
      <c r="L684" s="159"/>
      <c r="M684" s="163"/>
      <c r="U684" s="333"/>
      <c r="V684" s="1" t="str">
        <f t="shared" si="9"/>
        <v/>
      </c>
      <c r="AT684" s="160" t="s">
        <v>162</v>
      </c>
      <c r="AU684" s="160" t="s">
        <v>88</v>
      </c>
      <c r="AV684" s="14" t="s">
        <v>82</v>
      </c>
      <c r="AW684" s="14" t="s">
        <v>36</v>
      </c>
      <c r="AX684" s="14" t="s">
        <v>75</v>
      </c>
      <c r="AY684" s="160" t="s">
        <v>150</v>
      </c>
    </row>
    <row r="685" spans="2:65" s="12" customFormat="1" ht="11.25" x14ac:dyDescent="0.2">
      <c r="B685" s="146"/>
      <c r="D685" s="147" t="s">
        <v>162</v>
      </c>
      <c r="E685" s="148" t="s">
        <v>19</v>
      </c>
      <c r="F685" s="149" t="s">
        <v>982</v>
      </c>
      <c r="H685" s="150">
        <v>0.6</v>
      </c>
      <c r="I685" s="151"/>
      <c r="L685" s="146"/>
      <c r="M685" s="152"/>
      <c r="U685" s="331"/>
      <c r="V685" s="1" t="str">
        <f t="shared" si="9"/>
        <v/>
      </c>
      <c r="AT685" s="148" t="s">
        <v>162</v>
      </c>
      <c r="AU685" s="148" t="s">
        <v>88</v>
      </c>
      <c r="AV685" s="12" t="s">
        <v>88</v>
      </c>
      <c r="AW685" s="12" t="s">
        <v>36</v>
      </c>
      <c r="AX685" s="12" t="s">
        <v>75</v>
      </c>
      <c r="AY685" s="148" t="s">
        <v>150</v>
      </c>
    </row>
    <row r="686" spans="2:65" s="12" customFormat="1" ht="11.25" x14ac:dyDescent="0.2">
      <c r="B686" s="146"/>
      <c r="D686" s="147" t="s">
        <v>162</v>
      </c>
      <c r="E686" s="148" t="s">
        <v>19</v>
      </c>
      <c r="F686" s="149" t="s">
        <v>983</v>
      </c>
      <c r="H686" s="150">
        <v>0.7</v>
      </c>
      <c r="I686" s="151"/>
      <c r="L686" s="146"/>
      <c r="M686" s="152"/>
      <c r="U686" s="331"/>
      <c r="V686" s="1" t="str">
        <f t="shared" si="9"/>
        <v/>
      </c>
      <c r="AT686" s="148" t="s">
        <v>162</v>
      </c>
      <c r="AU686" s="148" t="s">
        <v>88</v>
      </c>
      <c r="AV686" s="12" t="s">
        <v>88</v>
      </c>
      <c r="AW686" s="12" t="s">
        <v>36</v>
      </c>
      <c r="AX686" s="12" t="s">
        <v>75</v>
      </c>
      <c r="AY686" s="148" t="s">
        <v>150</v>
      </c>
    </row>
    <row r="687" spans="2:65" s="12" customFormat="1" ht="11.25" x14ac:dyDescent="0.2">
      <c r="B687" s="146"/>
      <c r="D687" s="147" t="s">
        <v>162</v>
      </c>
      <c r="E687" s="148" t="s">
        <v>19</v>
      </c>
      <c r="F687" s="149" t="s">
        <v>984</v>
      </c>
      <c r="H687" s="150">
        <v>0.8</v>
      </c>
      <c r="I687" s="151"/>
      <c r="L687" s="146"/>
      <c r="M687" s="152"/>
      <c r="U687" s="331"/>
      <c r="V687" s="1" t="str">
        <f t="shared" si="9"/>
        <v/>
      </c>
      <c r="AT687" s="148" t="s">
        <v>162</v>
      </c>
      <c r="AU687" s="148" t="s">
        <v>88</v>
      </c>
      <c r="AV687" s="12" t="s">
        <v>88</v>
      </c>
      <c r="AW687" s="12" t="s">
        <v>36</v>
      </c>
      <c r="AX687" s="12" t="s">
        <v>75</v>
      </c>
      <c r="AY687" s="148" t="s">
        <v>150</v>
      </c>
    </row>
    <row r="688" spans="2:65" s="13" customFormat="1" ht="11.25" x14ac:dyDescent="0.2">
      <c r="B688" s="153"/>
      <c r="D688" s="147" t="s">
        <v>162</v>
      </c>
      <c r="E688" s="154" t="s">
        <v>19</v>
      </c>
      <c r="F688" s="155" t="s">
        <v>167</v>
      </c>
      <c r="H688" s="156">
        <v>2.0999999999999996</v>
      </c>
      <c r="I688" s="157"/>
      <c r="L688" s="153"/>
      <c r="M688" s="158"/>
      <c r="U688" s="332"/>
      <c r="V688" s="1" t="str">
        <f t="shared" si="9"/>
        <v/>
      </c>
      <c r="AT688" s="154" t="s">
        <v>162</v>
      </c>
      <c r="AU688" s="154" t="s">
        <v>88</v>
      </c>
      <c r="AV688" s="13" t="s">
        <v>158</v>
      </c>
      <c r="AW688" s="13" t="s">
        <v>36</v>
      </c>
      <c r="AX688" s="13" t="s">
        <v>82</v>
      </c>
      <c r="AY688" s="154" t="s">
        <v>150</v>
      </c>
    </row>
    <row r="689" spans="2:65" s="1" customFormat="1" ht="16.5" customHeight="1" x14ac:dyDescent="0.2">
      <c r="B689" s="33"/>
      <c r="C689" s="171" t="s">
        <v>985</v>
      </c>
      <c r="D689" s="171" t="s">
        <v>743</v>
      </c>
      <c r="E689" s="172" t="s">
        <v>986</v>
      </c>
      <c r="F689" s="173" t="s">
        <v>987</v>
      </c>
      <c r="G689" s="174" t="s">
        <v>178</v>
      </c>
      <c r="H689" s="175">
        <v>2.2679999999999998</v>
      </c>
      <c r="I689" s="176"/>
      <c r="J689" s="177">
        <f>ROUND(I689*H689,2)</f>
        <v>0</v>
      </c>
      <c r="K689" s="173" t="s">
        <v>19</v>
      </c>
      <c r="L689" s="178"/>
      <c r="M689" s="179" t="s">
        <v>19</v>
      </c>
      <c r="N689" s="180" t="s">
        <v>47</v>
      </c>
      <c r="P689" s="138">
        <f>O689*H689</f>
        <v>0</v>
      </c>
      <c r="Q689" s="138">
        <v>1.7000000000000001E-4</v>
      </c>
      <c r="R689" s="138">
        <f>Q689*H689</f>
        <v>3.8556000000000002E-4</v>
      </c>
      <c r="S689" s="138">
        <v>0</v>
      </c>
      <c r="T689" s="138">
        <f>S689*H689</f>
        <v>0</v>
      </c>
      <c r="U689" s="329" t="s">
        <v>19</v>
      </c>
      <c r="V689" s="1" t="str">
        <f t="shared" si="9"/>
        <v/>
      </c>
      <c r="AR689" s="140" t="s">
        <v>380</v>
      </c>
      <c r="AT689" s="140" t="s">
        <v>743</v>
      </c>
      <c r="AU689" s="140" t="s">
        <v>88</v>
      </c>
      <c r="AY689" s="18" t="s">
        <v>150</v>
      </c>
      <c r="BE689" s="141">
        <f>IF(N689="základní",J689,0)</f>
        <v>0</v>
      </c>
      <c r="BF689" s="141">
        <f>IF(N689="snížená",J689,0)</f>
        <v>0</v>
      </c>
      <c r="BG689" s="141">
        <f>IF(N689="zákl. přenesená",J689,0)</f>
        <v>0</v>
      </c>
      <c r="BH689" s="141">
        <f>IF(N689="sníž. přenesená",J689,0)</f>
        <v>0</v>
      </c>
      <c r="BI689" s="141">
        <f>IF(N689="nulová",J689,0)</f>
        <v>0</v>
      </c>
      <c r="BJ689" s="18" t="s">
        <v>88</v>
      </c>
      <c r="BK689" s="141">
        <f>ROUND(I689*H689,2)</f>
        <v>0</v>
      </c>
      <c r="BL689" s="18" t="s">
        <v>258</v>
      </c>
      <c r="BM689" s="140" t="s">
        <v>988</v>
      </c>
    </row>
    <row r="690" spans="2:65" s="12" customFormat="1" ht="11.25" x14ac:dyDescent="0.2">
      <c r="B690" s="146"/>
      <c r="D690" s="147" t="s">
        <v>162</v>
      </c>
      <c r="F690" s="149" t="s">
        <v>989</v>
      </c>
      <c r="H690" s="150">
        <v>2.2679999999999998</v>
      </c>
      <c r="I690" s="151"/>
      <c r="L690" s="146"/>
      <c r="M690" s="152"/>
      <c r="U690" s="331"/>
      <c r="V690" s="1" t="str">
        <f t="shared" si="9"/>
        <v/>
      </c>
      <c r="AT690" s="148" t="s">
        <v>162</v>
      </c>
      <c r="AU690" s="148" t="s">
        <v>88</v>
      </c>
      <c r="AV690" s="12" t="s">
        <v>88</v>
      </c>
      <c r="AW690" s="12" t="s">
        <v>4</v>
      </c>
      <c r="AX690" s="12" t="s">
        <v>82</v>
      </c>
      <c r="AY690" s="148" t="s">
        <v>150</v>
      </c>
    </row>
    <row r="691" spans="2:65" s="1" customFormat="1" ht="24.2" customHeight="1" x14ac:dyDescent="0.2">
      <c r="B691" s="33"/>
      <c r="C691" s="129" t="s">
        <v>990</v>
      </c>
      <c r="D691" s="129" t="s">
        <v>153</v>
      </c>
      <c r="E691" s="130" t="s">
        <v>991</v>
      </c>
      <c r="F691" s="131" t="s">
        <v>992</v>
      </c>
      <c r="G691" s="132" t="s">
        <v>759</v>
      </c>
      <c r="H691" s="181"/>
      <c r="I691" s="134"/>
      <c r="J691" s="135">
        <f>ROUND(I691*H691,2)</f>
        <v>0</v>
      </c>
      <c r="K691" s="131" t="s">
        <v>157</v>
      </c>
      <c r="L691" s="33"/>
      <c r="M691" s="136" t="s">
        <v>19</v>
      </c>
      <c r="N691" s="137" t="s">
        <v>47</v>
      </c>
      <c r="P691" s="138">
        <f>O691*H691</f>
        <v>0</v>
      </c>
      <c r="Q691" s="138">
        <v>0</v>
      </c>
      <c r="R691" s="138">
        <f>Q691*H691</f>
        <v>0</v>
      </c>
      <c r="S691" s="138">
        <v>0</v>
      </c>
      <c r="T691" s="138">
        <f>S691*H691</f>
        <v>0</v>
      </c>
      <c r="U691" s="329" t="s">
        <v>19</v>
      </c>
      <c r="V691" s="1" t="str">
        <f t="shared" si="9"/>
        <v/>
      </c>
      <c r="AR691" s="140" t="s">
        <v>258</v>
      </c>
      <c r="AT691" s="140" t="s">
        <v>153</v>
      </c>
      <c r="AU691" s="140" t="s">
        <v>88</v>
      </c>
      <c r="AY691" s="18" t="s">
        <v>150</v>
      </c>
      <c r="BE691" s="141">
        <f>IF(N691="základní",J691,0)</f>
        <v>0</v>
      </c>
      <c r="BF691" s="141">
        <f>IF(N691="snížená",J691,0)</f>
        <v>0</v>
      </c>
      <c r="BG691" s="141">
        <f>IF(N691="zákl. přenesená",J691,0)</f>
        <v>0</v>
      </c>
      <c r="BH691" s="141">
        <f>IF(N691="sníž. přenesená",J691,0)</f>
        <v>0</v>
      </c>
      <c r="BI691" s="141">
        <f>IF(N691="nulová",J691,0)</f>
        <v>0</v>
      </c>
      <c r="BJ691" s="18" t="s">
        <v>88</v>
      </c>
      <c r="BK691" s="141">
        <f>ROUND(I691*H691,2)</f>
        <v>0</v>
      </c>
      <c r="BL691" s="18" t="s">
        <v>258</v>
      </c>
      <c r="BM691" s="140" t="s">
        <v>993</v>
      </c>
    </row>
    <row r="692" spans="2:65" s="1" customFormat="1" ht="11.25" x14ac:dyDescent="0.2">
      <c r="B692" s="33"/>
      <c r="D692" s="142" t="s">
        <v>160</v>
      </c>
      <c r="F692" s="143" t="s">
        <v>994</v>
      </c>
      <c r="I692" s="144"/>
      <c r="L692" s="33"/>
      <c r="M692" s="145"/>
      <c r="U692" s="330"/>
      <c r="V692" s="1" t="str">
        <f t="shared" si="9"/>
        <v/>
      </c>
      <c r="AT692" s="18" t="s">
        <v>160</v>
      </c>
      <c r="AU692" s="18" t="s">
        <v>88</v>
      </c>
    </row>
    <row r="693" spans="2:65" s="11" customFormat="1" ht="22.9" customHeight="1" x14ac:dyDescent="0.2">
      <c r="B693" s="117"/>
      <c r="D693" s="118" t="s">
        <v>74</v>
      </c>
      <c r="E693" s="127" t="s">
        <v>995</v>
      </c>
      <c r="F693" s="127" t="s">
        <v>996</v>
      </c>
      <c r="I693" s="120"/>
      <c r="J693" s="128">
        <f>BK693</f>
        <v>0</v>
      </c>
      <c r="L693" s="117"/>
      <c r="M693" s="122"/>
      <c r="P693" s="123">
        <f>SUM(P694:P755)</f>
        <v>0</v>
      </c>
      <c r="R693" s="123">
        <f>SUM(R694:R755)</f>
        <v>0.64758720999999997</v>
      </c>
      <c r="T693" s="123">
        <f>SUM(T694:T755)</f>
        <v>0</v>
      </c>
      <c r="U693" s="328"/>
      <c r="V693" s="1" t="str">
        <f t="shared" si="9"/>
        <v/>
      </c>
      <c r="AR693" s="118" t="s">
        <v>88</v>
      </c>
      <c r="AT693" s="125" t="s">
        <v>74</v>
      </c>
      <c r="AU693" s="125" t="s">
        <v>82</v>
      </c>
      <c r="AY693" s="118" t="s">
        <v>150</v>
      </c>
      <c r="BK693" s="126">
        <f>SUM(BK694:BK755)</f>
        <v>0</v>
      </c>
    </row>
    <row r="694" spans="2:65" s="1" customFormat="1" ht="16.5" customHeight="1" x14ac:dyDescent="0.2">
      <c r="B694" s="33"/>
      <c r="C694" s="129" t="s">
        <v>997</v>
      </c>
      <c r="D694" s="129" t="s">
        <v>153</v>
      </c>
      <c r="E694" s="130" t="s">
        <v>998</v>
      </c>
      <c r="F694" s="131" t="s">
        <v>999</v>
      </c>
      <c r="G694" s="132" t="s">
        <v>170</v>
      </c>
      <c r="H694" s="133">
        <v>26.524999999999999</v>
      </c>
      <c r="I694" s="134"/>
      <c r="J694" s="135">
        <f>ROUND(I694*H694,2)</f>
        <v>0</v>
      </c>
      <c r="K694" s="131" t="s">
        <v>157</v>
      </c>
      <c r="L694" s="33"/>
      <c r="M694" s="136" t="s">
        <v>19</v>
      </c>
      <c r="N694" s="137" t="s">
        <v>47</v>
      </c>
      <c r="P694" s="138">
        <f>O694*H694</f>
        <v>0</v>
      </c>
      <c r="Q694" s="138">
        <v>2.9999999999999997E-4</v>
      </c>
      <c r="R694" s="138">
        <f>Q694*H694</f>
        <v>7.9574999999999993E-3</v>
      </c>
      <c r="S694" s="138">
        <v>0</v>
      </c>
      <c r="T694" s="138">
        <f>S694*H694</f>
        <v>0</v>
      </c>
      <c r="U694" s="329" t="s">
        <v>19</v>
      </c>
      <c r="V694" s="1" t="str">
        <f t="shared" si="9"/>
        <v/>
      </c>
      <c r="AR694" s="140" t="s">
        <v>258</v>
      </c>
      <c r="AT694" s="140" t="s">
        <v>153</v>
      </c>
      <c r="AU694" s="140" t="s">
        <v>88</v>
      </c>
      <c r="AY694" s="18" t="s">
        <v>150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8" t="s">
        <v>88</v>
      </c>
      <c r="BK694" s="141">
        <f>ROUND(I694*H694,2)</f>
        <v>0</v>
      </c>
      <c r="BL694" s="18" t="s">
        <v>258</v>
      </c>
      <c r="BM694" s="140" t="s">
        <v>1000</v>
      </c>
    </row>
    <row r="695" spans="2:65" s="1" customFormat="1" ht="11.25" x14ac:dyDescent="0.2">
      <c r="B695" s="33"/>
      <c r="D695" s="142" t="s">
        <v>160</v>
      </c>
      <c r="F695" s="143" t="s">
        <v>1001</v>
      </c>
      <c r="I695" s="144"/>
      <c r="L695" s="33"/>
      <c r="M695" s="145"/>
      <c r="U695" s="330"/>
      <c r="V695" s="1" t="str">
        <f t="shared" si="9"/>
        <v/>
      </c>
      <c r="AT695" s="18" t="s">
        <v>160</v>
      </c>
      <c r="AU695" s="18" t="s">
        <v>88</v>
      </c>
    </row>
    <row r="696" spans="2:65" s="1" customFormat="1" ht="21.75" customHeight="1" x14ac:dyDescent="0.2">
      <c r="B696" s="33"/>
      <c r="C696" s="129" t="s">
        <v>1002</v>
      </c>
      <c r="D696" s="129" t="s">
        <v>153</v>
      </c>
      <c r="E696" s="130" t="s">
        <v>1003</v>
      </c>
      <c r="F696" s="131" t="s">
        <v>1004</v>
      </c>
      <c r="G696" s="132" t="s">
        <v>170</v>
      </c>
      <c r="H696" s="133">
        <v>26.524999999999999</v>
      </c>
      <c r="I696" s="134"/>
      <c r="J696" s="135">
        <f>ROUND(I696*H696,2)</f>
        <v>0</v>
      </c>
      <c r="K696" s="131" t="s">
        <v>157</v>
      </c>
      <c r="L696" s="33"/>
      <c r="M696" s="136" t="s">
        <v>19</v>
      </c>
      <c r="N696" s="137" t="s">
        <v>47</v>
      </c>
      <c r="P696" s="138">
        <f>O696*H696</f>
        <v>0</v>
      </c>
      <c r="Q696" s="138">
        <v>9.0900000000000009E-3</v>
      </c>
      <c r="R696" s="138">
        <f>Q696*H696</f>
        <v>0.24111225</v>
      </c>
      <c r="S696" s="138">
        <v>0</v>
      </c>
      <c r="T696" s="138">
        <f>S696*H696</f>
        <v>0</v>
      </c>
      <c r="U696" s="329" t="s">
        <v>19</v>
      </c>
      <c r="V696" s="1" t="str">
        <f t="shared" si="9"/>
        <v/>
      </c>
      <c r="AR696" s="140" t="s">
        <v>258</v>
      </c>
      <c r="AT696" s="140" t="s">
        <v>153</v>
      </c>
      <c r="AU696" s="140" t="s">
        <v>88</v>
      </c>
      <c r="AY696" s="18" t="s">
        <v>150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8" t="s">
        <v>88</v>
      </c>
      <c r="BK696" s="141">
        <f>ROUND(I696*H696,2)</f>
        <v>0</v>
      </c>
      <c r="BL696" s="18" t="s">
        <v>258</v>
      </c>
      <c r="BM696" s="140" t="s">
        <v>1005</v>
      </c>
    </row>
    <row r="697" spans="2:65" s="1" customFormat="1" ht="11.25" x14ac:dyDescent="0.2">
      <c r="B697" s="33"/>
      <c r="D697" s="142" t="s">
        <v>160</v>
      </c>
      <c r="F697" s="143" t="s">
        <v>1006</v>
      </c>
      <c r="I697" s="144"/>
      <c r="L697" s="33"/>
      <c r="M697" s="145"/>
      <c r="U697" s="330"/>
      <c r="V697" s="1" t="str">
        <f t="shared" si="9"/>
        <v/>
      </c>
      <c r="AT697" s="18" t="s">
        <v>160</v>
      </c>
      <c r="AU697" s="18" t="s">
        <v>88</v>
      </c>
    </row>
    <row r="698" spans="2:65" s="14" customFormat="1" ht="11.25" x14ac:dyDescent="0.2">
      <c r="B698" s="159"/>
      <c r="D698" s="147" t="s">
        <v>162</v>
      </c>
      <c r="E698" s="160" t="s">
        <v>19</v>
      </c>
      <c r="F698" s="161" t="s">
        <v>453</v>
      </c>
      <c r="H698" s="160" t="s">
        <v>19</v>
      </c>
      <c r="I698" s="162"/>
      <c r="L698" s="159"/>
      <c r="M698" s="163"/>
      <c r="U698" s="333"/>
      <c r="V698" s="1" t="str">
        <f t="shared" si="9"/>
        <v/>
      </c>
      <c r="AT698" s="160" t="s">
        <v>162</v>
      </c>
      <c r="AU698" s="160" t="s">
        <v>88</v>
      </c>
      <c r="AV698" s="14" t="s">
        <v>82</v>
      </c>
      <c r="AW698" s="14" t="s">
        <v>36</v>
      </c>
      <c r="AX698" s="14" t="s">
        <v>75</v>
      </c>
      <c r="AY698" s="160" t="s">
        <v>150</v>
      </c>
    </row>
    <row r="699" spans="2:65" s="12" customFormat="1" ht="11.25" x14ac:dyDescent="0.2">
      <c r="B699" s="146"/>
      <c r="D699" s="147" t="s">
        <v>162</v>
      </c>
      <c r="E699" s="148" t="s">
        <v>19</v>
      </c>
      <c r="F699" s="149" t="s">
        <v>1007</v>
      </c>
      <c r="H699" s="150">
        <v>1.45</v>
      </c>
      <c r="I699" s="151"/>
      <c r="L699" s="146"/>
      <c r="M699" s="152"/>
      <c r="U699" s="331"/>
      <c r="V699" s="1" t="str">
        <f t="shared" si="9"/>
        <v/>
      </c>
      <c r="AT699" s="148" t="s">
        <v>162</v>
      </c>
      <c r="AU699" s="148" t="s">
        <v>88</v>
      </c>
      <c r="AV699" s="12" t="s">
        <v>88</v>
      </c>
      <c r="AW699" s="12" t="s">
        <v>36</v>
      </c>
      <c r="AX699" s="12" t="s">
        <v>75</v>
      </c>
      <c r="AY699" s="148" t="s">
        <v>150</v>
      </c>
    </row>
    <row r="700" spans="2:65" s="14" customFormat="1" ht="11.25" x14ac:dyDescent="0.2">
      <c r="B700" s="159"/>
      <c r="D700" s="147" t="s">
        <v>162</v>
      </c>
      <c r="E700" s="160" t="s">
        <v>19</v>
      </c>
      <c r="F700" s="161" t="s">
        <v>456</v>
      </c>
      <c r="H700" s="160" t="s">
        <v>19</v>
      </c>
      <c r="I700" s="162"/>
      <c r="L700" s="159"/>
      <c r="M700" s="163"/>
      <c r="U700" s="333"/>
      <c r="V700" s="1" t="str">
        <f t="shared" si="9"/>
        <v/>
      </c>
      <c r="AT700" s="160" t="s">
        <v>162</v>
      </c>
      <c r="AU700" s="160" t="s">
        <v>88</v>
      </c>
      <c r="AV700" s="14" t="s">
        <v>82</v>
      </c>
      <c r="AW700" s="14" t="s">
        <v>36</v>
      </c>
      <c r="AX700" s="14" t="s">
        <v>75</v>
      </c>
      <c r="AY700" s="160" t="s">
        <v>150</v>
      </c>
    </row>
    <row r="701" spans="2:65" s="12" customFormat="1" ht="11.25" x14ac:dyDescent="0.2">
      <c r="B701" s="146"/>
      <c r="D701" s="147" t="s">
        <v>162</v>
      </c>
      <c r="E701" s="148" t="s">
        <v>19</v>
      </c>
      <c r="F701" s="149" t="s">
        <v>1008</v>
      </c>
      <c r="H701" s="150">
        <v>21.2</v>
      </c>
      <c r="I701" s="151"/>
      <c r="L701" s="146"/>
      <c r="M701" s="152"/>
      <c r="U701" s="331"/>
      <c r="V701" s="1" t="str">
        <f t="shared" si="9"/>
        <v/>
      </c>
      <c r="AT701" s="148" t="s">
        <v>162</v>
      </c>
      <c r="AU701" s="148" t="s">
        <v>88</v>
      </c>
      <c r="AV701" s="12" t="s">
        <v>88</v>
      </c>
      <c r="AW701" s="12" t="s">
        <v>36</v>
      </c>
      <c r="AX701" s="12" t="s">
        <v>75</v>
      </c>
      <c r="AY701" s="148" t="s">
        <v>150</v>
      </c>
    </row>
    <row r="702" spans="2:65" s="12" customFormat="1" ht="11.25" x14ac:dyDescent="0.2">
      <c r="B702" s="146"/>
      <c r="D702" s="147" t="s">
        <v>162</v>
      </c>
      <c r="E702" s="148" t="s">
        <v>19</v>
      </c>
      <c r="F702" s="149" t="s">
        <v>1009</v>
      </c>
      <c r="H702" s="150">
        <v>-2.669</v>
      </c>
      <c r="I702" s="151"/>
      <c r="L702" s="146"/>
      <c r="M702" s="152"/>
      <c r="U702" s="331"/>
      <c r="V702" s="1" t="str">
        <f t="shared" si="9"/>
        <v/>
      </c>
      <c r="AT702" s="148" t="s">
        <v>162</v>
      </c>
      <c r="AU702" s="148" t="s">
        <v>88</v>
      </c>
      <c r="AV702" s="12" t="s">
        <v>88</v>
      </c>
      <c r="AW702" s="12" t="s">
        <v>36</v>
      </c>
      <c r="AX702" s="12" t="s">
        <v>75</v>
      </c>
      <c r="AY702" s="148" t="s">
        <v>150</v>
      </c>
    </row>
    <row r="703" spans="2:65" s="14" customFormat="1" ht="11.25" x14ac:dyDescent="0.2">
      <c r="B703" s="159"/>
      <c r="D703" s="147" t="s">
        <v>162</v>
      </c>
      <c r="E703" s="160" t="s">
        <v>19</v>
      </c>
      <c r="F703" s="161" t="s">
        <v>461</v>
      </c>
      <c r="H703" s="160" t="s">
        <v>19</v>
      </c>
      <c r="I703" s="162"/>
      <c r="L703" s="159"/>
      <c r="M703" s="163"/>
      <c r="U703" s="333"/>
      <c r="V703" s="1" t="str">
        <f t="shared" si="9"/>
        <v/>
      </c>
      <c r="AT703" s="160" t="s">
        <v>162</v>
      </c>
      <c r="AU703" s="160" t="s">
        <v>88</v>
      </c>
      <c r="AV703" s="14" t="s">
        <v>82</v>
      </c>
      <c r="AW703" s="14" t="s">
        <v>36</v>
      </c>
      <c r="AX703" s="14" t="s">
        <v>75</v>
      </c>
      <c r="AY703" s="160" t="s">
        <v>150</v>
      </c>
    </row>
    <row r="704" spans="2:65" s="12" customFormat="1" ht="11.25" x14ac:dyDescent="0.2">
      <c r="B704" s="146"/>
      <c r="D704" s="147" t="s">
        <v>162</v>
      </c>
      <c r="E704" s="148" t="s">
        <v>19</v>
      </c>
      <c r="F704" s="149" t="s">
        <v>1010</v>
      </c>
      <c r="H704" s="150">
        <v>8.8000000000000007</v>
      </c>
      <c r="I704" s="151"/>
      <c r="L704" s="146"/>
      <c r="M704" s="152"/>
      <c r="U704" s="331"/>
      <c r="V704" s="1" t="str">
        <f t="shared" si="9"/>
        <v/>
      </c>
      <c r="AT704" s="148" t="s">
        <v>162</v>
      </c>
      <c r="AU704" s="148" t="s">
        <v>88</v>
      </c>
      <c r="AV704" s="12" t="s">
        <v>88</v>
      </c>
      <c r="AW704" s="12" t="s">
        <v>36</v>
      </c>
      <c r="AX704" s="12" t="s">
        <v>75</v>
      </c>
      <c r="AY704" s="148" t="s">
        <v>150</v>
      </c>
    </row>
    <row r="705" spans="2:65" s="12" customFormat="1" ht="11.25" x14ac:dyDescent="0.2">
      <c r="B705" s="146"/>
      <c r="D705" s="147" t="s">
        <v>162</v>
      </c>
      <c r="E705" s="148" t="s">
        <v>19</v>
      </c>
      <c r="F705" s="149" t="s">
        <v>1011</v>
      </c>
      <c r="H705" s="150">
        <v>-2.2559999999999998</v>
      </c>
      <c r="I705" s="151"/>
      <c r="L705" s="146"/>
      <c r="M705" s="152"/>
      <c r="U705" s="331"/>
      <c r="V705" s="1" t="str">
        <f t="shared" si="9"/>
        <v/>
      </c>
      <c r="AT705" s="148" t="s">
        <v>162</v>
      </c>
      <c r="AU705" s="148" t="s">
        <v>88</v>
      </c>
      <c r="AV705" s="12" t="s">
        <v>88</v>
      </c>
      <c r="AW705" s="12" t="s">
        <v>36</v>
      </c>
      <c r="AX705" s="12" t="s">
        <v>75</v>
      </c>
      <c r="AY705" s="148" t="s">
        <v>150</v>
      </c>
    </row>
    <row r="706" spans="2:65" s="13" customFormat="1" ht="11.25" x14ac:dyDescent="0.2">
      <c r="B706" s="153"/>
      <c r="D706" s="147" t="s">
        <v>162</v>
      </c>
      <c r="E706" s="154" t="s">
        <v>19</v>
      </c>
      <c r="F706" s="155" t="s">
        <v>167</v>
      </c>
      <c r="H706" s="156">
        <v>26.524999999999999</v>
      </c>
      <c r="I706" s="157"/>
      <c r="L706" s="153"/>
      <c r="M706" s="158"/>
      <c r="U706" s="332"/>
      <c r="V706" s="1" t="str">
        <f t="shared" si="9"/>
        <v/>
      </c>
      <c r="AT706" s="154" t="s">
        <v>162</v>
      </c>
      <c r="AU706" s="154" t="s">
        <v>88</v>
      </c>
      <c r="AV706" s="13" t="s">
        <v>158</v>
      </c>
      <c r="AW706" s="13" t="s">
        <v>36</v>
      </c>
      <c r="AX706" s="13" t="s">
        <v>82</v>
      </c>
      <c r="AY706" s="154" t="s">
        <v>150</v>
      </c>
    </row>
    <row r="707" spans="2:65" s="1" customFormat="1" ht="16.5" customHeight="1" x14ac:dyDescent="0.2">
      <c r="B707" s="33"/>
      <c r="C707" s="171" t="s">
        <v>1012</v>
      </c>
      <c r="D707" s="171" t="s">
        <v>743</v>
      </c>
      <c r="E707" s="172" t="s">
        <v>1013</v>
      </c>
      <c r="F707" s="173" t="s">
        <v>1014</v>
      </c>
      <c r="G707" s="174" t="s">
        <v>170</v>
      </c>
      <c r="H707" s="175">
        <v>29.178000000000001</v>
      </c>
      <c r="I707" s="176"/>
      <c r="J707" s="177">
        <f>ROUND(I707*H707,2)</f>
        <v>0</v>
      </c>
      <c r="K707" s="173" t="s">
        <v>19</v>
      </c>
      <c r="L707" s="178"/>
      <c r="M707" s="179" t="s">
        <v>19</v>
      </c>
      <c r="N707" s="180" t="s">
        <v>47</v>
      </c>
      <c r="P707" s="138">
        <f>O707*H707</f>
        <v>0</v>
      </c>
      <c r="Q707" s="138">
        <v>1.2319999999999999E-2</v>
      </c>
      <c r="R707" s="138">
        <f>Q707*H707</f>
        <v>0.35947296000000001</v>
      </c>
      <c r="S707" s="138">
        <v>0</v>
      </c>
      <c r="T707" s="138">
        <f>S707*H707</f>
        <v>0</v>
      </c>
      <c r="U707" s="329" t="s">
        <v>19</v>
      </c>
      <c r="V707" s="1" t="str">
        <f t="shared" si="9"/>
        <v/>
      </c>
      <c r="AR707" s="140" t="s">
        <v>380</v>
      </c>
      <c r="AT707" s="140" t="s">
        <v>743</v>
      </c>
      <c r="AU707" s="140" t="s">
        <v>88</v>
      </c>
      <c r="AY707" s="18" t="s">
        <v>150</v>
      </c>
      <c r="BE707" s="141">
        <f>IF(N707="základní",J707,0)</f>
        <v>0</v>
      </c>
      <c r="BF707" s="141">
        <f>IF(N707="snížená",J707,0)</f>
        <v>0</v>
      </c>
      <c r="BG707" s="141">
        <f>IF(N707="zákl. přenesená",J707,0)</f>
        <v>0</v>
      </c>
      <c r="BH707" s="141">
        <f>IF(N707="sníž. přenesená",J707,0)</f>
        <v>0</v>
      </c>
      <c r="BI707" s="141">
        <f>IF(N707="nulová",J707,0)</f>
        <v>0</v>
      </c>
      <c r="BJ707" s="18" t="s">
        <v>88</v>
      </c>
      <c r="BK707" s="141">
        <f>ROUND(I707*H707,2)</f>
        <v>0</v>
      </c>
      <c r="BL707" s="18" t="s">
        <v>258</v>
      </c>
      <c r="BM707" s="140" t="s">
        <v>1015</v>
      </c>
    </row>
    <row r="708" spans="2:65" s="12" customFormat="1" ht="11.25" x14ac:dyDescent="0.2">
      <c r="B708" s="146"/>
      <c r="D708" s="147" t="s">
        <v>162</v>
      </c>
      <c r="F708" s="149" t="s">
        <v>1016</v>
      </c>
      <c r="H708" s="150">
        <v>29.178000000000001</v>
      </c>
      <c r="I708" s="151"/>
      <c r="L708" s="146"/>
      <c r="M708" s="152"/>
      <c r="U708" s="331"/>
      <c r="V708" s="1" t="str">
        <f t="shared" si="9"/>
        <v/>
      </c>
      <c r="AT708" s="148" t="s">
        <v>162</v>
      </c>
      <c r="AU708" s="148" t="s">
        <v>88</v>
      </c>
      <c r="AV708" s="12" t="s">
        <v>88</v>
      </c>
      <c r="AW708" s="12" t="s">
        <v>4</v>
      </c>
      <c r="AX708" s="12" t="s">
        <v>82</v>
      </c>
      <c r="AY708" s="148" t="s">
        <v>150</v>
      </c>
    </row>
    <row r="709" spans="2:65" s="1" customFormat="1" ht="16.5" customHeight="1" x14ac:dyDescent="0.2">
      <c r="B709" s="33"/>
      <c r="C709" s="129" t="s">
        <v>1017</v>
      </c>
      <c r="D709" s="129" t="s">
        <v>153</v>
      </c>
      <c r="E709" s="130" t="s">
        <v>1018</v>
      </c>
      <c r="F709" s="131" t="s">
        <v>1019</v>
      </c>
      <c r="G709" s="132" t="s">
        <v>178</v>
      </c>
      <c r="H709" s="133">
        <v>6</v>
      </c>
      <c r="I709" s="134"/>
      <c r="J709" s="135">
        <f>ROUND(I709*H709,2)</f>
        <v>0</v>
      </c>
      <c r="K709" s="131" t="s">
        <v>157</v>
      </c>
      <c r="L709" s="33"/>
      <c r="M709" s="136" t="s">
        <v>19</v>
      </c>
      <c r="N709" s="137" t="s">
        <v>47</v>
      </c>
      <c r="P709" s="138">
        <f>O709*H709</f>
        <v>0</v>
      </c>
      <c r="Q709" s="138">
        <v>2.0000000000000001E-4</v>
      </c>
      <c r="R709" s="138">
        <f>Q709*H709</f>
        <v>1.2000000000000001E-3</v>
      </c>
      <c r="S709" s="138">
        <v>0</v>
      </c>
      <c r="T709" s="138">
        <f>S709*H709</f>
        <v>0</v>
      </c>
      <c r="U709" s="329" t="s">
        <v>19</v>
      </c>
      <c r="V709" s="1" t="str">
        <f t="shared" si="9"/>
        <v/>
      </c>
      <c r="AR709" s="140" t="s">
        <v>258</v>
      </c>
      <c r="AT709" s="140" t="s">
        <v>153</v>
      </c>
      <c r="AU709" s="140" t="s">
        <v>88</v>
      </c>
      <c r="AY709" s="18" t="s">
        <v>150</v>
      </c>
      <c r="BE709" s="141">
        <f>IF(N709="základní",J709,0)</f>
        <v>0</v>
      </c>
      <c r="BF709" s="141">
        <f>IF(N709="snížená",J709,0)</f>
        <v>0</v>
      </c>
      <c r="BG709" s="141">
        <f>IF(N709="zákl. přenesená",J709,0)</f>
        <v>0</v>
      </c>
      <c r="BH709" s="141">
        <f>IF(N709="sníž. přenesená",J709,0)</f>
        <v>0</v>
      </c>
      <c r="BI709" s="141">
        <f>IF(N709="nulová",J709,0)</f>
        <v>0</v>
      </c>
      <c r="BJ709" s="18" t="s">
        <v>88</v>
      </c>
      <c r="BK709" s="141">
        <f>ROUND(I709*H709,2)</f>
        <v>0</v>
      </c>
      <c r="BL709" s="18" t="s">
        <v>258</v>
      </c>
      <c r="BM709" s="140" t="s">
        <v>1020</v>
      </c>
    </row>
    <row r="710" spans="2:65" s="1" customFormat="1" ht="11.25" x14ac:dyDescent="0.2">
      <c r="B710" s="33"/>
      <c r="D710" s="142" t="s">
        <v>160</v>
      </c>
      <c r="F710" s="143" t="s">
        <v>1021</v>
      </c>
      <c r="I710" s="144"/>
      <c r="L710" s="33"/>
      <c r="M710" s="145"/>
      <c r="U710" s="330"/>
      <c r="V710" s="1" t="str">
        <f t="shared" si="9"/>
        <v/>
      </c>
      <c r="AT710" s="18" t="s">
        <v>160</v>
      </c>
      <c r="AU710" s="18" t="s">
        <v>88</v>
      </c>
    </row>
    <row r="711" spans="2:65" s="12" customFormat="1" ht="11.25" x14ac:dyDescent="0.2">
      <c r="B711" s="146"/>
      <c r="D711" s="147" t="s">
        <v>162</v>
      </c>
      <c r="E711" s="148" t="s">
        <v>19</v>
      </c>
      <c r="F711" s="149" t="s">
        <v>1022</v>
      </c>
      <c r="H711" s="150">
        <v>6</v>
      </c>
      <c r="I711" s="151"/>
      <c r="L711" s="146"/>
      <c r="M711" s="152"/>
      <c r="U711" s="331"/>
      <c r="V711" s="1" t="str">
        <f t="shared" si="9"/>
        <v/>
      </c>
      <c r="AT711" s="148" t="s">
        <v>162</v>
      </c>
      <c r="AU711" s="148" t="s">
        <v>88</v>
      </c>
      <c r="AV711" s="12" t="s">
        <v>88</v>
      </c>
      <c r="AW711" s="12" t="s">
        <v>36</v>
      </c>
      <c r="AX711" s="12" t="s">
        <v>75</v>
      </c>
      <c r="AY711" s="148" t="s">
        <v>150</v>
      </c>
    </row>
    <row r="712" spans="2:65" s="13" customFormat="1" ht="11.25" x14ac:dyDescent="0.2">
      <c r="B712" s="153"/>
      <c r="D712" s="147" t="s">
        <v>162</v>
      </c>
      <c r="E712" s="154" t="s">
        <v>19</v>
      </c>
      <c r="F712" s="155" t="s">
        <v>167</v>
      </c>
      <c r="H712" s="156">
        <v>6</v>
      </c>
      <c r="I712" s="157"/>
      <c r="L712" s="153"/>
      <c r="M712" s="158"/>
      <c r="U712" s="332"/>
      <c r="V712" s="1" t="str">
        <f t="shared" si="9"/>
        <v/>
      </c>
      <c r="AT712" s="154" t="s">
        <v>162</v>
      </c>
      <c r="AU712" s="154" t="s">
        <v>88</v>
      </c>
      <c r="AV712" s="13" t="s">
        <v>158</v>
      </c>
      <c r="AW712" s="13" t="s">
        <v>36</v>
      </c>
      <c r="AX712" s="13" t="s">
        <v>82</v>
      </c>
      <c r="AY712" s="154" t="s">
        <v>150</v>
      </c>
    </row>
    <row r="713" spans="2:65" s="1" customFormat="1" ht="16.5" customHeight="1" x14ac:dyDescent="0.2">
      <c r="B713" s="33"/>
      <c r="C713" s="129" t="s">
        <v>1023</v>
      </c>
      <c r="D713" s="129" t="s">
        <v>153</v>
      </c>
      <c r="E713" s="130" t="s">
        <v>1024</v>
      </c>
      <c r="F713" s="131" t="s">
        <v>1025</v>
      </c>
      <c r="G713" s="132" t="s">
        <v>178</v>
      </c>
      <c r="H713" s="133">
        <v>2</v>
      </c>
      <c r="I713" s="134"/>
      <c r="J713" s="135">
        <f>ROUND(I713*H713,2)</f>
        <v>0</v>
      </c>
      <c r="K713" s="131" t="s">
        <v>157</v>
      </c>
      <c r="L713" s="33"/>
      <c r="M713" s="136" t="s">
        <v>19</v>
      </c>
      <c r="N713" s="137" t="s">
        <v>47</v>
      </c>
      <c r="P713" s="138">
        <f>O713*H713</f>
        <v>0</v>
      </c>
      <c r="Q713" s="138">
        <v>2.0000000000000001E-4</v>
      </c>
      <c r="R713" s="138">
        <f>Q713*H713</f>
        <v>4.0000000000000002E-4</v>
      </c>
      <c r="S713" s="138">
        <v>0</v>
      </c>
      <c r="T713" s="138">
        <f>S713*H713</f>
        <v>0</v>
      </c>
      <c r="U713" s="329" t="s">
        <v>19</v>
      </c>
      <c r="V713" s="1" t="str">
        <f t="shared" si="9"/>
        <v/>
      </c>
      <c r="AR713" s="140" t="s">
        <v>258</v>
      </c>
      <c r="AT713" s="140" t="s">
        <v>153</v>
      </c>
      <c r="AU713" s="140" t="s">
        <v>88</v>
      </c>
      <c r="AY713" s="18" t="s">
        <v>150</v>
      </c>
      <c r="BE713" s="141">
        <f>IF(N713="základní",J713,0)</f>
        <v>0</v>
      </c>
      <c r="BF713" s="141">
        <f>IF(N713="snížená",J713,0)</f>
        <v>0</v>
      </c>
      <c r="BG713" s="141">
        <f>IF(N713="zákl. přenesená",J713,0)</f>
        <v>0</v>
      </c>
      <c r="BH713" s="141">
        <f>IF(N713="sníž. přenesená",J713,0)</f>
        <v>0</v>
      </c>
      <c r="BI713" s="141">
        <f>IF(N713="nulová",J713,0)</f>
        <v>0</v>
      </c>
      <c r="BJ713" s="18" t="s">
        <v>88</v>
      </c>
      <c r="BK713" s="141">
        <f>ROUND(I713*H713,2)</f>
        <v>0</v>
      </c>
      <c r="BL713" s="18" t="s">
        <v>258</v>
      </c>
      <c r="BM713" s="140" t="s">
        <v>1026</v>
      </c>
    </row>
    <row r="714" spans="2:65" s="1" customFormat="1" ht="11.25" x14ac:dyDescent="0.2">
      <c r="B714" s="33"/>
      <c r="D714" s="142" t="s">
        <v>160</v>
      </c>
      <c r="F714" s="143" t="s">
        <v>1027</v>
      </c>
      <c r="I714" s="144"/>
      <c r="L714" s="33"/>
      <c r="M714" s="145"/>
      <c r="U714" s="330"/>
      <c r="V714" s="1" t="str">
        <f t="shared" si="9"/>
        <v/>
      </c>
      <c r="AT714" s="18" t="s">
        <v>160</v>
      </c>
      <c r="AU714" s="18" t="s">
        <v>88</v>
      </c>
    </row>
    <row r="715" spans="2:65" s="1" customFormat="1" ht="16.5" customHeight="1" x14ac:dyDescent="0.2">
      <c r="B715" s="33"/>
      <c r="C715" s="129" t="s">
        <v>1028</v>
      </c>
      <c r="D715" s="129" t="s">
        <v>153</v>
      </c>
      <c r="E715" s="130" t="s">
        <v>1029</v>
      </c>
      <c r="F715" s="131" t="s">
        <v>1030</v>
      </c>
      <c r="G715" s="132" t="s">
        <v>178</v>
      </c>
      <c r="H715" s="133">
        <v>15</v>
      </c>
      <c r="I715" s="134"/>
      <c r="J715" s="135">
        <f>ROUND(I715*H715,2)</f>
        <v>0</v>
      </c>
      <c r="K715" s="131" t="s">
        <v>157</v>
      </c>
      <c r="L715" s="33"/>
      <c r="M715" s="136" t="s">
        <v>19</v>
      </c>
      <c r="N715" s="137" t="s">
        <v>47</v>
      </c>
      <c r="P715" s="138">
        <f>O715*H715</f>
        <v>0</v>
      </c>
      <c r="Q715" s="138">
        <v>1.8000000000000001E-4</v>
      </c>
      <c r="R715" s="138">
        <f>Q715*H715</f>
        <v>2.7000000000000001E-3</v>
      </c>
      <c r="S715" s="138">
        <v>0</v>
      </c>
      <c r="T715" s="138">
        <f>S715*H715</f>
        <v>0</v>
      </c>
      <c r="U715" s="329" t="s">
        <v>19</v>
      </c>
      <c r="V715" s="1" t="str">
        <f t="shared" si="9"/>
        <v/>
      </c>
      <c r="AR715" s="140" t="s">
        <v>258</v>
      </c>
      <c r="AT715" s="140" t="s">
        <v>153</v>
      </c>
      <c r="AU715" s="140" t="s">
        <v>88</v>
      </c>
      <c r="AY715" s="18" t="s">
        <v>150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8" t="s">
        <v>88</v>
      </c>
      <c r="BK715" s="141">
        <f>ROUND(I715*H715,2)</f>
        <v>0</v>
      </c>
      <c r="BL715" s="18" t="s">
        <v>258</v>
      </c>
      <c r="BM715" s="140" t="s">
        <v>1031</v>
      </c>
    </row>
    <row r="716" spans="2:65" s="1" customFormat="1" ht="11.25" x14ac:dyDescent="0.2">
      <c r="B716" s="33"/>
      <c r="D716" s="142" t="s">
        <v>160</v>
      </c>
      <c r="F716" s="143" t="s">
        <v>1032</v>
      </c>
      <c r="I716" s="144"/>
      <c r="L716" s="33"/>
      <c r="M716" s="145"/>
      <c r="U716" s="330"/>
      <c r="V716" s="1" t="str">
        <f t="shared" si="9"/>
        <v/>
      </c>
      <c r="AT716" s="18" t="s">
        <v>160</v>
      </c>
      <c r="AU716" s="18" t="s">
        <v>88</v>
      </c>
    </row>
    <row r="717" spans="2:65" s="12" customFormat="1" ht="11.25" x14ac:dyDescent="0.2">
      <c r="B717" s="146"/>
      <c r="D717" s="147" t="s">
        <v>162</v>
      </c>
      <c r="E717" s="148" t="s">
        <v>19</v>
      </c>
      <c r="F717" s="149" t="s">
        <v>330</v>
      </c>
      <c r="H717" s="150">
        <v>10.6</v>
      </c>
      <c r="I717" s="151"/>
      <c r="L717" s="146"/>
      <c r="M717" s="152"/>
      <c r="U717" s="331"/>
      <c r="V717" s="1" t="str">
        <f t="shared" si="9"/>
        <v/>
      </c>
      <c r="AT717" s="148" t="s">
        <v>162</v>
      </c>
      <c r="AU717" s="148" t="s">
        <v>88</v>
      </c>
      <c r="AV717" s="12" t="s">
        <v>88</v>
      </c>
      <c r="AW717" s="12" t="s">
        <v>36</v>
      </c>
      <c r="AX717" s="12" t="s">
        <v>75</v>
      </c>
      <c r="AY717" s="148" t="s">
        <v>150</v>
      </c>
    </row>
    <row r="718" spans="2:65" s="12" customFormat="1" ht="11.25" x14ac:dyDescent="0.2">
      <c r="B718" s="146"/>
      <c r="D718" s="147" t="s">
        <v>162</v>
      </c>
      <c r="E718" s="148" t="s">
        <v>19</v>
      </c>
      <c r="F718" s="149" t="s">
        <v>331</v>
      </c>
      <c r="H718" s="150">
        <v>4.4000000000000004</v>
      </c>
      <c r="I718" s="151"/>
      <c r="L718" s="146"/>
      <c r="M718" s="152"/>
      <c r="U718" s="331"/>
      <c r="V718" s="1" t="str">
        <f t="shared" si="9"/>
        <v/>
      </c>
      <c r="AT718" s="148" t="s">
        <v>162</v>
      </c>
      <c r="AU718" s="148" t="s">
        <v>88</v>
      </c>
      <c r="AV718" s="12" t="s">
        <v>88</v>
      </c>
      <c r="AW718" s="12" t="s">
        <v>36</v>
      </c>
      <c r="AX718" s="12" t="s">
        <v>75</v>
      </c>
      <c r="AY718" s="148" t="s">
        <v>150</v>
      </c>
    </row>
    <row r="719" spans="2:65" s="13" customFormat="1" ht="11.25" x14ac:dyDescent="0.2">
      <c r="B719" s="153"/>
      <c r="D719" s="147" t="s">
        <v>162</v>
      </c>
      <c r="E719" s="154" t="s">
        <v>19</v>
      </c>
      <c r="F719" s="155" t="s">
        <v>167</v>
      </c>
      <c r="H719" s="156">
        <v>15</v>
      </c>
      <c r="I719" s="157"/>
      <c r="L719" s="153"/>
      <c r="M719" s="158"/>
      <c r="U719" s="332"/>
      <c r="V719" s="1" t="str">
        <f t="shared" si="9"/>
        <v/>
      </c>
      <c r="AT719" s="154" t="s">
        <v>162</v>
      </c>
      <c r="AU719" s="154" t="s">
        <v>88</v>
      </c>
      <c r="AV719" s="13" t="s">
        <v>158</v>
      </c>
      <c r="AW719" s="13" t="s">
        <v>36</v>
      </c>
      <c r="AX719" s="13" t="s">
        <v>82</v>
      </c>
      <c r="AY719" s="154" t="s">
        <v>150</v>
      </c>
    </row>
    <row r="720" spans="2:65" s="1" customFormat="1" ht="16.5" customHeight="1" x14ac:dyDescent="0.2">
      <c r="B720" s="33"/>
      <c r="C720" s="171" t="s">
        <v>1033</v>
      </c>
      <c r="D720" s="171" t="s">
        <v>743</v>
      </c>
      <c r="E720" s="172" t="s">
        <v>1034</v>
      </c>
      <c r="F720" s="173" t="s">
        <v>1035</v>
      </c>
      <c r="G720" s="174" t="s">
        <v>178</v>
      </c>
      <c r="H720" s="175">
        <v>24.15</v>
      </c>
      <c r="I720" s="176"/>
      <c r="J720" s="177">
        <f>ROUND(I720*H720,2)</f>
        <v>0</v>
      </c>
      <c r="K720" s="173" t="s">
        <v>19</v>
      </c>
      <c r="L720" s="178"/>
      <c r="M720" s="179" t="s">
        <v>19</v>
      </c>
      <c r="N720" s="180" t="s">
        <v>47</v>
      </c>
      <c r="P720" s="138">
        <f>O720*H720</f>
        <v>0</v>
      </c>
      <c r="Q720" s="138">
        <v>1.2E-4</v>
      </c>
      <c r="R720" s="138">
        <f>Q720*H720</f>
        <v>2.898E-3</v>
      </c>
      <c r="S720" s="138">
        <v>0</v>
      </c>
      <c r="T720" s="138">
        <f>S720*H720</f>
        <v>0</v>
      </c>
      <c r="U720" s="329" t="s">
        <v>19</v>
      </c>
      <c r="V720" s="1" t="str">
        <f t="shared" si="9"/>
        <v/>
      </c>
      <c r="AR720" s="140" t="s">
        <v>380</v>
      </c>
      <c r="AT720" s="140" t="s">
        <v>743</v>
      </c>
      <c r="AU720" s="140" t="s">
        <v>88</v>
      </c>
      <c r="AY720" s="18" t="s">
        <v>150</v>
      </c>
      <c r="BE720" s="141">
        <f>IF(N720="základní",J720,0)</f>
        <v>0</v>
      </c>
      <c r="BF720" s="141">
        <f>IF(N720="snížená",J720,0)</f>
        <v>0</v>
      </c>
      <c r="BG720" s="141">
        <f>IF(N720="zákl. přenesená",J720,0)</f>
        <v>0</v>
      </c>
      <c r="BH720" s="141">
        <f>IF(N720="sníž. přenesená",J720,0)</f>
        <v>0</v>
      </c>
      <c r="BI720" s="141">
        <f>IF(N720="nulová",J720,0)</f>
        <v>0</v>
      </c>
      <c r="BJ720" s="18" t="s">
        <v>88</v>
      </c>
      <c r="BK720" s="141">
        <f>ROUND(I720*H720,2)</f>
        <v>0</v>
      </c>
      <c r="BL720" s="18" t="s">
        <v>258</v>
      </c>
      <c r="BM720" s="140" t="s">
        <v>1036</v>
      </c>
    </row>
    <row r="721" spans="2:65" s="12" customFormat="1" ht="11.25" x14ac:dyDescent="0.2">
      <c r="B721" s="146"/>
      <c r="D721" s="147" t="s">
        <v>162</v>
      </c>
      <c r="E721" s="148" t="s">
        <v>19</v>
      </c>
      <c r="F721" s="149" t="s">
        <v>1037</v>
      </c>
      <c r="H721" s="150">
        <v>6</v>
      </c>
      <c r="I721" s="151"/>
      <c r="L721" s="146"/>
      <c r="M721" s="152"/>
      <c r="U721" s="331"/>
      <c r="V721" s="1" t="str">
        <f t="shared" si="9"/>
        <v/>
      </c>
      <c r="AT721" s="148" t="s">
        <v>162</v>
      </c>
      <c r="AU721" s="148" t="s">
        <v>88</v>
      </c>
      <c r="AV721" s="12" t="s">
        <v>88</v>
      </c>
      <c r="AW721" s="12" t="s">
        <v>36</v>
      </c>
      <c r="AX721" s="12" t="s">
        <v>75</v>
      </c>
      <c r="AY721" s="148" t="s">
        <v>150</v>
      </c>
    </row>
    <row r="722" spans="2:65" s="12" customFormat="1" ht="11.25" x14ac:dyDescent="0.2">
      <c r="B722" s="146"/>
      <c r="D722" s="147" t="s">
        <v>162</v>
      </c>
      <c r="E722" s="148" t="s">
        <v>19</v>
      </c>
      <c r="F722" s="149" t="s">
        <v>1038</v>
      </c>
      <c r="H722" s="150">
        <v>2</v>
      </c>
      <c r="I722" s="151"/>
      <c r="L722" s="146"/>
      <c r="M722" s="152"/>
      <c r="U722" s="331"/>
      <c r="V722" s="1" t="str">
        <f t="shared" si="9"/>
        <v/>
      </c>
      <c r="AT722" s="148" t="s">
        <v>162</v>
      </c>
      <c r="AU722" s="148" t="s">
        <v>88</v>
      </c>
      <c r="AV722" s="12" t="s">
        <v>88</v>
      </c>
      <c r="AW722" s="12" t="s">
        <v>36</v>
      </c>
      <c r="AX722" s="12" t="s">
        <v>75</v>
      </c>
      <c r="AY722" s="148" t="s">
        <v>150</v>
      </c>
    </row>
    <row r="723" spans="2:65" s="12" customFormat="1" ht="11.25" x14ac:dyDescent="0.2">
      <c r="B723" s="146"/>
      <c r="D723" s="147" t="s">
        <v>162</v>
      </c>
      <c r="E723" s="148" t="s">
        <v>19</v>
      </c>
      <c r="F723" s="149" t="s">
        <v>1039</v>
      </c>
      <c r="H723" s="150">
        <v>15</v>
      </c>
      <c r="I723" s="151"/>
      <c r="L723" s="146"/>
      <c r="M723" s="152"/>
      <c r="U723" s="331"/>
      <c r="V723" s="1" t="str">
        <f t="shared" si="9"/>
        <v/>
      </c>
      <c r="AT723" s="148" t="s">
        <v>162</v>
      </c>
      <c r="AU723" s="148" t="s">
        <v>88</v>
      </c>
      <c r="AV723" s="12" t="s">
        <v>88</v>
      </c>
      <c r="AW723" s="12" t="s">
        <v>36</v>
      </c>
      <c r="AX723" s="12" t="s">
        <v>75</v>
      </c>
      <c r="AY723" s="148" t="s">
        <v>150</v>
      </c>
    </row>
    <row r="724" spans="2:65" s="13" customFormat="1" ht="11.25" x14ac:dyDescent="0.2">
      <c r="B724" s="153"/>
      <c r="D724" s="147" t="s">
        <v>162</v>
      </c>
      <c r="E724" s="154" t="s">
        <v>19</v>
      </c>
      <c r="F724" s="155" t="s">
        <v>167</v>
      </c>
      <c r="H724" s="156">
        <v>23</v>
      </c>
      <c r="I724" s="157"/>
      <c r="L724" s="153"/>
      <c r="M724" s="158"/>
      <c r="U724" s="332"/>
      <c r="V724" s="1" t="str">
        <f t="shared" si="9"/>
        <v/>
      </c>
      <c r="AT724" s="154" t="s">
        <v>162</v>
      </c>
      <c r="AU724" s="154" t="s">
        <v>88</v>
      </c>
      <c r="AV724" s="13" t="s">
        <v>158</v>
      </c>
      <c r="AW724" s="13" t="s">
        <v>36</v>
      </c>
      <c r="AX724" s="13" t="s">
        <v>82</v>
      </c>
      <c r="AY724" s="154" t="s">
        <v>150</v>
      </c>
    </row>
    <row r="725" spans="2:65" s="12" customFormat="1" ht="11.25" x14ac:dyDescent="0.2">
      <c r="B725" s="146"/>
      <c r="D725" s="147" t="s">
        <v>162</v>
      </c>
      <c r="F725" s="149" t="s">
        <v>1040</v>
      </c>
      <c r="H725" s="150">
        <v>24.15</v>
      </c>
      <c r="I725" s="151"/>
      <c r="L725" s="146"/>
      <c r="M725" s="152"/>
      <c r="U725" s="331"/>
      <c r="V725" s="1" t="str">
        <f t="shared" si="9"/>
        <v/>
      </c>
      <c r="AT725" s="148" t="s">
        <v>162</v>
      </c>
      <c r="AU725" s="148" t="s">
        <v>88</v>
      </c>
      <c r="AV725" s="12" t="s">
        <v>88</v>
      </c>
      <c r="AW725" s="12" t="s">
        <v>4</v>
      </c>
      <c r="AX725" s="12" t="s">
        <v>82</v>
      </c>
      <c r="AY725" s="148" t="s">
        <v>150</v>
      </c>
    </row>
    <row r="726" spans="2:65" s="1" customFormat="1" ht="16.5" customHeight="1" x14ac:dyDescent="0.2">
      <c r="B726" s="33"/>
      <c r="C726" s="129" t="s">
        <v>1041</v>
      </c>
      <c r="D726" s="129" t="s">
        <v>153</v>
      </c>
      <c r="E726" s="130" t="s">
        <v>1042</v>
      </c>
      <c r="F726" s="131" t="s">
        <v>1043</v>
      </c>
      <c r="G726" s="132" t="s">
        <v>178</v>
      </c>
      <c r="H726" s="133">
        <v>36</v>
      </c>
      <c r="I726" s="134"/>
      <c r="J726" s="135">
        <f>ROUND(I726*H726,2)</f>
        <v>0</v>
      </c>
      <c r="K726" s="131" t="s">
        <v>157</v>
      </c>
      <c r="L726" s="33"/>
      <c r="M726" s="136" t="s">
        <v>19</v>
      </c>
      <c r="N726" s="137" t="s">
        <v>47</v>
      </c>
      <c r="P726" s="138">
        <f>O726*H726</f>
        <v>0</v>
      </c>
      <c r="Q726" s="138">
        <v>3.0000000000000001E-5</v>
      </c>
      <c r="R726" s="138">
        <f>Q726*H726</f>
        <v>1.08E-3</v>
      </c>
      <c r="S726" s="138">
        <v>0</v>
      </c>
      <c r="T726" s="138">
        <f>S726*H726</f>
        <v>0</v>
      </c>
      <c r="U726" s="329" t="s">
        <v>19</v>
      </c>
      <c r="V726" s="1" t="str">
        <f t="shared" si="9"/>
        <v/>
      </c>
      <c r="AR726" s="140" t="s">
        <v>258</v>
      </c>
      <c r="AT726" s="140" t="s">
        <v>153</v>
      </c>
      <c r="AU726" s="140" t="s">
        <v>88</v>
      </c>
      <c r="AY726" s="18" t="s">
        <v>150</v>
      </c>
      <c r="BE726" s="141">
        <f>IF(N726="základní",J726,0)</f>
        <v>0</v>
      </c>
      <c r="BF726" s="141">
        <f>IF(N726="snížená",J726,0)</f>
        <v>0</v>
      </c>
      <c r="BG726" s="141">
        <f>IF(N726="zákl. přenesená",J726,0)</f>
        <v>0</v>
      </c>
      <c r="BH726" s="141">
        <f>IF(N726="sníž. přenesená",J726,0)</f>
        <v>0</v>
      </c>
      <c r="BI726" s="141">
        <f>IF(N726="nulová",J726,0)</f>
        <v>0</v>
      </c>
      <c r="BJ726" s="18" t="s">
        <v>88</v>
      </c>
      <c r="BK726" s="141">
        <f>ROUND(I726*H726,2)</f>
        <v>0</v>
      </c>
      <c r="BL726" s="18" t="s">
        <v>258</v>
      </c>
      <c r="BM726" s="140" t="s">
        <v>1044</v>
      </c>
    </row>
    <row r="727" spans="2:65" s="1" customFormat="1" ht="11.25" x14ac:dyDescent="0.2">
      <c r="B727" s="33"/>
      <c r="D727" s="142" t="s">
        <v>160</v>
      </c>
      <c r="F727" s="143" t="s">
        <v>1045</v>
      </c>
      <c r="I727" s="144"/>
      <c r="L727" s="33"/>
      <c r="M727" s="145"/>
      <c r="U727" s="330"/>
      <c r="V727" s="1" t="str">
        <f t="shared" si="9"/>
        <v/>
      </c>
      <c r="AT727" s="18" t="s">
        <v>160</v>
      </c>
      <c r="AU727" s="18" t="s">
        <v>88</v>
      </c>
    </row>
    <row r="728" spans="2:65" s="14" customFormat="1" ht="11.25" x14ac:dyDescent="0.2">
      <c r="B728" s="159"/>
      <c r="D728" s="147" t="s">
        <v>162</v>
      </c>
      <c r="E728" s="160" t="s">
        <v>19</v>
      </c>
      <c r="F728" s="161" t="s">
        <v>1046</v>
      </c>
      <c r="H728" s="160" t="s">
        <v>19</v>
      </c>
      <c r="I728" s="162"/>
      <c r="L728" s="159"/>
      <c r="M728" s="163"/>
      <c r="U728" s="333"/>
      <c r="V728" s="1" t="str">
        <f t="shared" si="9"/>
        <v/>
      </c>
      <c r="AT728" s="160" t="s">
        <v>162</v>
      </c>
      <c r="AU728" s="160" t="s">
        <v>88</v>
      </c>
      <c r="AV728" s="14" t="s">
        <v>82</v>
      </c>
      <c r="AW728" s="14" t="s">
        <v>36</v>
      </c>
      <c r="AX728" s="14" t="s">
        <v>75</v>
      </c>
      <c r="AY728" s="160" t="s">
        <v>150</v>
      </c>
    </row>
    <row r="729" spans="2:65" s="12" customFormat="1" ht="11.25" x14ac:dyDescent="0.2">
      <c r="B729" s="146"/>
      <c r="D729" s="147" t="s">
        <v>162</v>
      </c>
      <c r="E729" s="148" t="s">
        <v>19</v>
      </c>
      <c r="F729" s="149" t="s">
        <v>1047</v>
      </c>
      <c r="H729" s="150">
        <v>0.5</v>
      </c>
      <c r="I729" s="151"/>
      <c r="L729" s="146"/>
      <c r="M729" s="152"/>
      <c r="U729" s="331"/>
      <c r="V729" s="1" t="str">
        <f t="shared" si="9"/>
        <v/>
      </c>
      <c r="AT729" s="148" t="s">
        <v>162</v>
      </c>
      <c r="AU729" s="148" t="s">
        <v>88</v>
      </c>
      <c r="AV729" s="12" t="s">
        <v>88</v>
      </c>
      <c r="AW729" s="12" t="s">
        <v>36</v>
      </c>
      <c r="AX729" s="12" t="s">
        <v>75</v>
      </c>
      <c r="AY729" s="148" t="s">
        <v>150</v>
      </c>
    </row>
    <row r="730" spans="2:65" s="12" customFormat="1" ht="11.25" x14ac:dyDescent="0.2">
      <c r="B730" s="146"/>
      <c r="D730" s="147" t="s">
        <v>162</v>
      </c>
      <c r="E730" s="148" t="s">
        <v>19</v>
      </c>
      <c r="F730" s="149" t="s">
        <v>1048</v>
      </c>
      <c r="H730" s="150">
        <v>14</v>
      </c>
      <c r="I730" s="151"/>
      <c r="L730" s="146"/>
      <c r="M730" s="152"/>
      <c r="U730" s="331"/>
      <c r="V730" s="1" t="str">
        <f t="shared" si="9"/>
        <v/>
      </c>
      <c r="AT730" s="148" t="s">
        <v>162</v>
      </c>
      <c r="AU730" s="148" t="s">
        <v>88</v>
      </c>
      <c r="AV730" s="12" t="s">
        <v>88</v>
      </c>
      <c r="AW730" s="12" t="s">
        <v>36</v>
      </c>
      <c r="AX730" s="12" t="s">
        <v>75</v>
      </c>
      <c r="AY730" s="148" t="s">
        <v>150</v>
      </c>
    </row>
    <row r="731" spans="2:65" s="12" customFormat="1" ht="11.25" x14ac:dyDescent="0.2">
      <c r="B731" s="146"/>
      <c r="D731" s="147" t="s">
        <v>162</v>
      </c>
      <c r="E731" s="148" t="s">
        <v>19</v>
      </c>
      <c r="F731" s="149" t="s">
        <v>1049</v>
      </c>
      <c r="H731" s="150">
        <v>8</v>
      </c>
      <c r="I731" s="151"/>
      <c r="L731" s="146"/>
      <c r="M731" s="152"/>
      <c r="U731" s="331"/>
      <c r="V731" s="1" t="str">
        <f t="shared" si="9"/>
        <v/>
      </c>
      <c r="AT731" s="148" t="s">
        <v>162</v>
      </c>
      <c r="AU731" s="148" t="s">
        <v>88</v>
      </c>
      <c r="AV731" s="12" t="s">
        <v>88</v>
      </c>
      <c r="AW731" s="12" t="s">
        <v>36</v>
      </c>
      <c r="AX731" s="12" t="s">
        <v>75</v>
      </c>
      <c r="AY731" s="148" t="s">
        <v>150</v>
      </c>
    </row>
    <row r="732" spans="2:65" s="14" customFormat="1" ht="11.25" x14ac:dyDescent="0.2">
      <c r="B732" s="159"/>
      <c r="D732" s="147" t="s">
        <v>162</v>
      </c>
      <c r="E732" s="160" t="s">
        <v>19</v>
      </c>
      <c r="F732" s="161" t="s">
        <v>1050</v>
      </c>
      <c r="H732" s="160" t="s">
        <v>19</v>
      </c>
      <c r="I732" s="162"/>
      <c r="L732" s="159"/>
      <c r="M732" s="163"/>
      <c r="U732" s="333"/>
      <c r="V732" s="1" t="str">
        <f t="shared" si="9"/>
        <v/>
      </c>
      <c r="AT732" s="160" t="s">
        <v>162</v>
      </c>
      <c r="AU732" s="160" t="s">
        <v>88</v>
      </c>
      <c r="AV732" s="14" t="s">
        <v>82</v>
      </c>
      <c r="AW732" s="14" t="s">
        <v>36</v>
      </c>
      <c r="AX732" s="14" t="s">
        <v>75</v>
      </c>
      <c r="AY732" s="160" t="s">
        <v>150</v>
      </c>
    </row>
    <row r="733" spans="2:65" s="12" customFormat="1" ht="11.25" x14ac:dyDescent="0.2">
      <c r="B733" s="146"/>
      <c r="D733" s="147" t="s">
        <v>162</v>
      </c>
      <c r="E733" s="148" t="s">
        <v>19</v>
      </c>
      <c r="F733" s="149" t="s">
        <v>1051</v>
      </c>
      <c r="H733" s="150">
        <v>9.8000000000000007</v>
      </c>
      <c r="I733" s="151"/>
      <c r="L733" s="146"/>
      <c r="M733" s="152"/>
      <c r="U733" s="331"/>
      <c r="V733" s="1" t="str">
        <f t="shared" si="9"/>
        <v/>
      </c>
      <c r="AT733" s="148" t="s">
        <v>162</v>
      </c>
      <c r="AU733" s="148" t="s">
        <v>88</v>
      </c>
      <c r="AV733" s="12" t="s">
        <v>88</v>
      </c>
      <c r="AW733" s="12" t="s">
        <v>36</v>
      </c>
      <c r="AX733" s="12" t="s">
        <v>75</v>
      </c>
      <c r="AY733" s="148" t="s">
        <v>150</v>
      </c>
    </row>
    <row r="734" spans="2:65" s="12" customFormat="1" ht="11.25" x14ac:dyDescent="0.2">
      <c r="B734" s="146"/>
      <c r="D734" s="147" t="s">
        <v>162</v>
      </c>
      <c r="E734" s="148" t="s">
        <v>19</v>
      </c>
      <c r="F734" s="149" t="s">
        <v>1052</v>
      </c>
      <c r="H734" s="150">
        <v>3.7</v>
      </c>
      <c r="I734" s="151"/>
      <c r="L734" s="146"/>
      <c r="M734" s="152"/>
      <c r="U734" s="331"/>
      <c r="V734" s="1" t="str">
        <f t="shared" si="9"/>
        <v/>
      </c>
      <c r="AT734" s="148" t="s">
        <v>162</v>
      </c>
      <c r="AU734" s="148" t="s">
        <v>88</v>
      </c>
      <c r="AV734" s="12" t="s">
        <v>88</v>
      </c>
      <c r="AW734" s="12" t="s">
        <v>36</v>
      </c>
      <c r="AX734" s="12" t="s">
        <v>75</v>
      </c>
      <c r="AY734" s="148" t="s">
        <v>150</v>
      </c>
    </row>
    <row r="735" spans="2:65" s="13" customFormat="1" ht="11.25" x14ac:dyDescent="0.2">
      <c r="B735" s="153"/>
      <c r="D735" s="147" t="s">
        <v>162</v>
      </c>
      <c r="E735" s="154" t="s">
        <v>19</v>
      </c>
      <c r="F735" s="155" t="s">
        <v>167</v>
      </c>
      <c r="H735" s="156">
        <v>36</v>
      </c>
      <c r="I735" s="157"/>
      <c r="L735" s="153"/>
      <c r="M735" s="158"/>
      <c r="U735" s="332"/>
      <c r="V735" s="1" t="str">
        <f t="shared" si="9"/>
        <v/>
      </c>
      <c r="AT735" s="154" t="s">
        <v>162</v>
      </c>
      <c r="AU735" s="154" t="s">
        <v>88</v>
      </c>
      <c r="AV735" s="13" t="s">
        <v>158</v>
      </c>
      <c r="AW735" s="13" t="s">
        <v>36</v>
      </c>
      <c r="AX735" s="13" t="s">
        <v>82</v>
      </c>
      <c r="AY735" s="154" t="s">
        <v>150</v>
      </c>
    </row>
    <row r="736" spans="2:65" s="1" customFormat="1" ht="16.5" customHeight="1" x14ac:dyDescent="0.2">
      <c r="B736" s="33"/>
      <c r="C736" s="129" t="s">
        <v>1053</v>
      </c>
      <c r="D736" s="129" t="s">
        <v>153</v>
      </c>
      <c r="E736" s="130" t="s">
        <v>1054</v>
      </c>
      <c r="F736" s="131" t="s">
        <v>1055</v>
      </c>
      <c r="G736" s="132" t="s">
        <v>170</v>
      </c>
      <c r="H736" s="133">
        <v>19.131</v>
      </c>
      <c r="I736" s="134"/>
      <c r="J736" s="135">
        <f>ROUND(I736*H736,2)</f>
        <v>0</v>
      </c>
      <c r="K736" s="131" t="s">
        <v>157</v>
      </c>
      <c r="L736" s="33"/>
      <c r="M736" s="136" t="s">
        <v>19</v>
      </c>
      <c r="N736" s="137" t="s">
        <v>47</v>
      </c>
      <c r="P736" s="138">
        <f>O736*H736</f>
        <v>0</v>
      </c>
      <c r="Q736" s="138">
        <v>1.5E-3</v>
      </c>
      <c r="R736" s="138">
        <f>Q736*H736</f>
        <v>2.86965E-2</v>
      </c>
      <c r="S736" s="138">
        <v>0</v>
      </c>
      <c r="T736" s="138">
        <f>S736*H736</f>
        <v>0</v>
      </c>
      <c r="U736" s="329" t="s">
        <v>19</v>
      </c>
      <c r="V736" s="1" t="str">
        <f t="shared" si="9"/>
        <v/>
      </c>
      <c r="AR736" s="140" t="s">
        <v>258</v>
      </c>
      <c r="AT736" s="140" t="s">
        <v>153</v>
      </c>
      <c r="AU736" s="140" t="s">
        <v>88</v>
      </c>
      <c r="AY736" s="18" t="s">
        <v>150</v>
      </c>
      <c r="BE736" s="141">
        <f>IF(N736="základní",J736,0)</f>
        <v>0</v>
      </c>
      <c r="BF736" s="141">
        <f>IF(N736="snížená",J736,0)</f>
        <v>0</v>
      </c>
      <c r="BG736" s="141">
        <f>IF(N736="zákl. přenesená",J736,0)</f>
        <v>0</v>
      </c>
      <c r="BH736" s="141">
        <f>IF(N736="sníž. přenesená",J736,0)</f>
        <v>0</v>
      </c>
      <c r="BI736" s="141">
        <f>IF(N736="nulová",J736,0)</f>
        <v>0</v>
      </c>
      <c r="BJ736" s="18" t="s">
        <v>88</v>
      </c>
      <c r="BK736" s="141">
        <f>ROUND(I736*H736,2)</f>
        <v>0</v>
      </c>
      <c r="BL736" s="18" t="s">
        <v>258</v>
      </c>
      <c r="BM736" s="140" t="s">
        <v>1056</v>
      </c>
    </row>
    <row r="737" spans="2:65" s="1" customFormat="1" ht="11.25" x14ac:dyDescent="0.2">
      <c r="B737" s="33"/>
      <c r="D737" s="142" t="s">
        <v>160</v>
      </c>
      <c r="F737" s="143" t="s">
        <v>1057</v>
      </c>
      <c r="I737" s="144"/>
      <c r="L737" s="33"/>
      <c r="M737" s="145"/>
      <c r="U737" s="330"/>
      <c r="V737" s="1" t="str">
        <f t="shared" si="9"/>
        <v/>
      </c>
      <c r="AT737" s="18" t="s">
        <v>160</v>
      </c>
      <c r="AU737" s="18" t="s">
        <v>88</v>
      </c>
    </row>
    <row r="738" spans="2:65" s="14" customFormat="1" ht="11.25" x14ac:dyDescent="0.2">
      <c r="B738" s="159"/>
      <c r="D738" s="147" t="s">
        <v>162</v>
      </c>
      <c r="E738" s="160" t="s">
        <v>19</v>
      </c>
      <c r="F738" s="161" t="s">
        <v>456</v>
      </c>
      <c r="H738" s="160" t="s">
        <v>19</v>
      </c>
      <c r="I738" s="162"/>
      <c r="L738" s="159"/>
      <c r="M738" s="163"/>
      <c r="U738" s="333"/>
      <c r="V738" s="1" t="str">
        <f t="shared" si="9"/>
        <v/>
      </c>
      <c r="AT738" s="160" t="s">
        <v>162</v>
      </c>
      <c r="AU738" s="160" t="s">
        <v>88</v>
      </c>
      <c r="AV738" s="14" t="s">
        <v>82</v>
      </c>
      <c r="AW738" s="14" t="s">
        <v>36</v>
      </c>
      <c r="AX738" s="14" t="s">
        <v>75</v>
      </c>
      <c r="AY738" s="160" t="s">
        <v>150</v>
      </c>
    </row>
    <row r="739" spans="2:65" s="12" customFormat="1" ht="11.25" x14ac:dyDescent="0.2">
      <c r="B739" s="146"/>
      <c r="D739" s="147" t="s">
        <v>162</v>
      </c>
      <c r="E739" s="148" t="s">
        <v>19</v>
      </c>
      <c r="F739" s="149" t="s">
        <v>1008</v>
      </c>
      <c r="H739" s="150">
        <v>21.2</v>
      </c>
      <c r="I739" s="151"/>
      <c r="L739" s="146"/>
      <c r="M739" s="152"/>
      <c r="U739" s="331"/>
      <c r="V739" s="1" t="str">
        <f t="shared" si="9"/>
        <v/>
      </c>
      <c r="AT739" s="148" t="s">
        <v>162</v>
      </c>
      <c r="AU739" s="148" t="s">
        <v>88</v>
      </c>
      <c r="AV739" s="12" t="s">
        <v>88</v>
      </c>
      <c r="AW739" s="12" t="s">
        <v>36</v>
      </c>
      <c r="AX739" s="12" t="s">
        <v>75</v>
      </c>
      <c r="AY739" s="148" t="s">
        <v>150</v>
      </c>
    </row>
    <row r="740" spans="2:65" s="12" customFormat="1" ht="11.25" x14ac:dyDescent="0.2">
      <c r="B740" s="146"/>
      <c r="D740" s="147" t="s">
        <v>162</v>
      </c>
      <c r="E740" s="148" t="s">
        <v>19</v>
      </c>
      <c r="F740" s="149" t="s">
        <v>1009</v>
      </c>
      <c r="H740" s="150">
        <v>-2.669</v>
      </c>
      <c r="I740" s="151"/>
      <c r="L740" s="146"/>
      <c r="M740" s="152"/>
      <c r="U740" s="331"/>
      <c r="V740" s="1" t="str">
        <f t="shared" si="9"/>
        <v/>
      </c>
      <c r="AT740" s="148" t="s">
        <v>162</v>
      </c>
      <c r="AU740" s="148" t="s">
        <v>88</v>
      </c>
      <c r="AV740" s="12" t="s">
        <v>88</v>
      </c>
      <c r="AW740" s="12" t="s">
        <v>36</v>
      </c>
      <c r="AX740" s="12" t="s">
        <v>75</v>
      </c>
      <c r="AY740" s="148" t="s">
        <v>150</v>
      </c>
    </row>
    <row r="741" spans="2:65" s="14" customFormat="1" ht="11.25" x14ac:dyDescent="0.2">
      <c r="B741" s="159"/>
      <c r="D741" s="147" t="s">
        <v>162</v>
      </c>
      <c r="E741" s="160" t="s">
        <v>19</v>
      </c>
      <c r="F741" s="161" t="s">
        <v>1058</v>
      </c>
      <c r="H741" s="160" t="s">
        <v>19</v>
      </c>
      <c r="I741" s="162"/>
      <c r="L741" s="159"/>
      <c r="M741" s="163"/>
      <c r="U741" s="333"/>
      <c r="V741" s="1" t="str">
        <f t="shared" si="9"/>
        <v/>
      </c>
      <c r="AT741" s="160" t="s">
        <v>162</v>
      </c>
      <c r="AU741" s="160" t="s">
        <v>88</v>
      </c>
      <c r="AV741" s="14" t="s">
        <v>82</v>
      </c>
      <c r="AW741" s="14" t="s">
        <v>36</v>
      </c>
      <c r="AX741" s="14" t="s">
        <v>75</v>
      </c>
      <c r="AY741" s="160" t="s">
        <v>150</v>
      </c>
    </row>
    <row r="742" spans="2:65" s="12" customFormat="1" ht="11.25" x14ac:dyDescent="0.2">
      <c r="B742" s="146"/>
      <c r="D742" s="147" t="s">
        <v>162</v>
      </c>
      <c r="E742" s="148" t="s">
        <v>19</v>
      </c>
      <c r="F742" s="149" t="s">
        <v>1059</v>
      </c>
      <c r="H742" s="150">
        <v>0.6</v>
      </c>
      <c r="I742" s="151"/>
      <c r="L742" s="146"/>
      <c r="M742" s="152"/>
      <c r="U742" s="331"/>
      <c r="V742" s="1" t="str">
        <f t="shared" si="9"/>
        <v/>
      </c>
      <c r="AT742" s="148" t="s">
        <v>162</v>
      </c>
      <c r="AU742" s="148" t="s">
        <v>88</v>
      </c>
      <c r="AV742" s="12" t="s">
        <v>88</v>
      </c>
      <c r="AW742" s="12" t="s">
        <v>36</v>
      </c>
      <c r="AX742" s="12" t="s">
        <v>75</v>
      </c>
      <c r="AY742" s="148" t="s">
        <v>150</v>
      </c>
    </row>
    <row r="743" spans="2:65" s="13" customFormat="1" ht="11.25" x14ac:dyDescent="0.2">
      <c r="B743" s="153"/>
      <c r="D743" s="147" t="s">
        <v>162</v>
      </c>
      <c r="E743" s="154" t="s">
        <v>19</v>
      </c>
      <c r="F743" s="155" t="s">
        <v>167</v>
      </c>
      <c r="H743" s="156">
        <v>19.131</v>
      </c>
      <c r="I743" s="157"/>
      <c r="L743" s="153"/>
      <c r="M743" s="158"/>
      <c r="U743" s="332"/>
      <c r="V743" s="1" t="str">
        <f t="shared" si="9"/>
        <v/>
      </c>
      <c r="AT743" s="154" t="s">
        <v>162</v>
      </c>
      <c r="AU743" s="154" t="s">
        <v>88</v>
      </c>
      <c r="AV743" s="13" t="s">
        <v>158</v>
      </c>
      <c r="AW743" s="13" t="s">
        <v>36</v>
      </c>
      <c r="AX743" s="13" t="s">
        <v>82</v>
      </c>
      <c r="AY743" s="154" t="s">
        <v>150</v>
      </c>
    </row>
    <row r="744" spans="2:65" s="1" customFormat="1" ht="16.5" customHeight="1" x14ac:dyDescent="0.2">
      <c r="B744" s="33"/>
      <c r="C744" s="129" t="s">
        <v>1060</v>
      </c>
      <c r="D744" s="129" t="s">
        <v>153</v>
      </c>
      <c r="E744" s="130" t="s">
        <v>1061</v>
      </c>
      <c r="F744" s="131" t="s">
        <v>1062</v>
      </c>
      <c r="G744" s="132" t="s">
        <v>408</v>
      </c>
      <c r="H744" s="133">
        <v>7</v>
      </c>
      <c r="I744" s="134"/>
      <c r="J744" s="135">
        <f>ROUND(I744*H744,2)</f>
        <v>0</v>
      </c>
      <c r="K744" s="131" t="s">
        <v>157</v>
      </c>
      <c r="L744" s="33"/>
      <c r="M744" s="136" t="s">
        <v>19</v>
      </c>
      <c r="N744" s="137" t="s">
        <v>47</v>
      </c>
      <c r="P744" s="138">
        <f>O744*H744</f>
        <v>0</v>
      </c>
      <c r="Q744" s="138">
        <v>2.1000000000000001E-4</v>
      </c>
      <c r="R744" s="138">
        <f>Q744*H744</f>
        <v>1.47E-3</v>
      </c>
      <c r="S744" s="138">
        <v>0</v>
      </c>
      <c r="T744" s="138">
        <f>S744*H744</f>
        <v>0</v>
      </c>
      <c r="U744" s="329" t="s">
        <v>19</v>
      </c>
      <c r="V744" s="1" t="str">
        <f t="shared" si="9"/>
        <v/>
      </c>
      <c r="AR744" s="140" t="s">
        <v>258</v>
      </c>
      <c r="AT744" s="140" t="s">
        <v>153</v>
      </c>
      <c r="AU744" s="140" t="s">
        <v>88</v>
      </c>
      <c r="AY744" s="18" t="s">
        <v>150</v>
      </c>
      <c r="BE744" s="141">
        <f>IF(N744="základní",J744,0)</f>
        <v>0</v>
      </c>
      <c r="BF744" s="141">
        <f>IF(N744="snížená",J744,0)</f>
        <v>0</v>
      </c>
      <c r="BG744" s="141">
        <f>IF(N744="zákl. přenesená",J744,0)</f>
        <v>0</v>
      </c>
      <c r="BH744" s="141">
        <f>IF(N744="sníž. přenesená",J744,0)</f>
        <v>0</v>
      </c>
      <c r="BI744" s="141">
        <f>IF(N744="nulová",J744,0)</f>
        <v>0</v>
      </c>
      <c r="BJ744" s="18" t="s">
        <v>88</v>
      </c>
      <c r="BK744" s="141">
        <f>ROUND(I744*H744,2)</f>
        <v>0</v>
      </c>
      <c r="BL744" s="18" t="s">
        <v>258</v>
      </c>
      <c r="BM744" s="140" t="s">
        <v>1063</v>
      </c>
    </row>
    <row r="745" spans="2:65" s="1" customFormat="1" ht="11.25" x14ac:dyDescent="0.2">
      <c r="B745" s="33"/>
      <c r="D745" s="142" t="s">
        <v>160</v>
      </c>
      <c r="F745" s="143" t="s">
        <v>1064</v>
      </c>
      <c r="I745" s="144"/>
      <c r="L745" s="33"/>
      <c r="M745" s="145"/>
      <c r="U745" s="330"/>
      <c r="V745" s="1" t="str">
        <f t="shared" ref="V745:V805" si="10">IF(U745="investice",J745,"")</f>
        <v/>
      </c>
      <c r="AT745" s="18" t="s">
        <v>160</v>
      </c>
      <c r="AU745" s="18" t="s">
        <v>88</v>
      </c>
    </row>
    <row r="746" spans="2:65" s="14" customFormat="1" ht="11.25" x14ac:dyDescent="0.2">
      <c r="B746" s="159"/>
      <c r="D746" s="147" t="s">
        <v>162</v>
      </c>
      <c r="E746" s="160" t="s">
        <v>19</v>
      </c>
      <c r="F746" s="161" t="s">
        <v>197</v>
      </c>
      <c r="H746" s="160" t="s">
        <v>19</v>
      </c>
      <c r="I746" s="162"/>
      <c r="L746" s="159"/>
      <c r="M746" s="163"/>
      <c r="U746" s="333"/>
      <c r="V746" s="1" t="str">
        <f t="shared" si="10"/>
        <v/>
      </c>
      <c r="AT746" s="160" t="s">
        <v>162</v>
      </c>
      <c r="AU746" s="160" t="s">
        <v>88</v>
      </c>
      <c r="AV746" s="14" t="s">
        <v>82</v>
      </c>
      <c r="AW746" s="14" t="s">
        <v>36</v>
      </c>
      <c r="AX746" s="14" t="s">
        <v>75</v>
      </c>
      <c r="AY746" s="160" t="s">
        <v>150</v>
      </c>
    </row>
    <row r="747" spans="2:65" s="12" customFormat="1" ht="11.25" x14ac:dyDescent="0.2">
      <c r="B747" s="146"/>
      <c r="D747" s="147" t="s">
        <v>162</v>
      </c>
      <c r="E747" s="148" t="s">
        <v>19</v>
      </c>
      <c r="F747" s="149" t="s">
        <v>924</v>
      </c>
      <c r="H747" s="150">
        <v>7</v>
      </c>
      <c r="I747" s="151"/>
      <c r="L747" s="146"/>
      <c r="M747" s="152"/>
      <c r="U747" s="331"/>
      <c r="V747" s="1" t="str">
        <f t="shared" si="10"/>
        <v/>
      </c>
      <c r="AT747" s="148" t="s">
        <v>162</v>
      </c>
      <c r="AU747" s="148" t="s">
        <v>88</v>
      </c>
      <c r="AV747" s="12" t="s">
        <v>88</v>
      </c>
      <c r="AW747" s="12" t="s">
        <v>36</v>
      </c>
      <c r="AX747" s="12" t="s">
        <v>75</v>
      </c>
      <c r="AY747" s="148" t="s">
        <v>150</v>
      </c>
    </row>
    <row r="748" spans="2:65" s="13" customFormat="1" ht="11.25" x14ac:dyDescent="0.2">
      <c r="B748" s="153"/>
      <c r="D748" s="147" t="s">
        <v>162</v>
      </c>
      <c r="E748" s="154" t="s">
        <v>19</v>
      </c>
      <c r="F748" s="155" t="s">
        <v>167</v>
      </c>
      <c r="H748" s="156">
        <v>7</v>
      </c>
      <c r="I748" s="157"/>
      <c r="L748" s="153"/>
      <c r="M748" s="158"/>
      <c r="U748" s="332"/>
      <c r="V748" s="1" t="str">
        <f t="shared" si="10"/>
        <v/>
      </c>
      <c r="AT748" s="154" t="s">
        <v>162</v>
      </c>
      <c r="AU748" s="154" t="s">
        <v>88</v>
      </c>
      <c r="AV748" s="13" t="s">
        <v>158</v>
      </c>
      <c r="AW748" s="13" t="s">
        <v>36</v>
      </c>
      <c r="AX748" s="13" t="s">
        <v>82</v>
      </c>
      <c r="AY748" s="154" t="s">
        <v>150</v>
      </c>
    </row>
    <row r="749" spans="2:65" s="1" customFormat="1" ht="16.5" customHeight="1" x14ac:dyDescent="0.2">
      <c r="B749" s="33"/>
      <c r="C749" s="129" t="s">
        <v>1065</v>
      </c>
      <c r="D749" s="129" t="s">
        <v>153</v>
      </c>
      <c r="E749" s="130" t="s">
        <v>1066</v>
      </c>
      <c r="F749" s="131" t="s">
        <v>1067</v>
      </c>
      <c r="G749" s="132" t="s">
        <v>408</v>
      </c>
      <c r="H749" s="133">
        <v>3</v>
      </c>
      <c r="I749" s="134"/>
      <c r="J749" s="135">
        <f>ROUND(I749*H749,2)</f>
        <v>0</v>
      </c>
      <c r="K749" s="131" t="s">
        <v>157</v>
      </c>
      <c r="L749" s="33"/>
      <c r="M749" s="136" t="s">
        <v>19</v>
      </c>
      <c r="N749" s="137" t="s">
        <v>47</v>
      </c>
      <c r="P749" s="138">
        <f>O749*H749</f>
        <v>0</v>
      </c>
      <c r="Q749" s="138">
        <v>2.0000000000000001E-4</v>
      </c>
      <c r="R749" s="138">
        <f>Q749*H749</f>
        <v>6.0000000000000006E-4</v>
      </c>
      <c r="S749" s="138">
        <v>0</v>
      </c>
      <c r="T749" s="138">
        <f>S749*H749</f>
        <v>0</v>
      </c>
      <c r="U749" s="329" t="s">
        <v>19</v>
      </c>
      <c r="V749" s="1" t="str">
        <f t="shared" si="10"/>
        <v/>
      </c>
      <c r="AR749" s="140" t="s">
        <v>258</v>
      </c>
      <c r="AT749" s="140" t="s">
        <v>153</v>
      </c>
      <c r="AU749" s="140" t="s">
        <v>88</v>
      </c>
      <c r="AY749" s="18" t="s">
        <v>150</v>
      </c>
      <c r="BE749" s="141">
        <f>IF(N749="základní",J749,0)</f>
        <v>0</v>
      </c>
      <c r="BF749" s="141">
        <f>IF(N749="snížená",J749,0)</f>
        <v>0</v>
      </c>
      <c r="BG749" s="141">
        <f>IF(N749="zákl. přenesená",J749,0)</f>
        <v>0</v>
      </c>
      <c r="BH749" s="141">
        <f>IF(N749="sníž. přenesená",J749,0)</f>
        <v>0</v>
      </c>
      <c r="BI749" s="141">
        <f>IF(N749="nulová",J749,0)</f>
        <v>0</v>
      </c>
      <c r="BJ749" s="18" t="s">
        <v>88</v>
      </c>
      <c r="BK749" s="141">
        <f>ROUND(I749*H749,2)</f>
        <v>0</v>
      </c>
      <c r="BL749" s="18" t="s">
        <v>258</v>
      </c>
      <c r="BM749" s="140" t="s">
        <v>1068</v>
      </c>
    </row>
    <row r="750" spans="2:65" s="1" customFormat="1" ht="11.25" x14ac:dyDescent="0.2">
      <c r="B750" s="33"/>
      <c r="D750" s="142" t="s">
        <v>160</v>
      </c>
      <c r="F750" s="143" t="s">
        <v>1069</v>
      </c>
      <c r="I750" s="144"/>
      <c r="L750" s="33"/>
      <c r="M750" s="145"/>
      <c r="U750" s="330"/>
      <c r="V750" s="1" t="str">
        <f t="shared" si="10"/>
        <v/>
      </c>
      <c r="AT750" s="18" t="s">
        <v>160</v>
      </c>
      <c r="AU750" s="18" t="s">
        <v>88</v>
      </c>
    </row>
    <row r="751" spans="2:65" s="14" customFormat="1" ht="11.25" x14ac:dyDescent="0.2">
      <c r="B751" s="159"/>
      <c r="D751" s="147" t="s">
        <v>162</v>
      </c>
      <c r="E751" s="160" t="s">
        <v>19</v>
      </c>
      <c r="F751" s="161" t="s">
        <v>197</v>
      </c>
      <c r="H751" s="160" t="s">
        <v>19</v>
      </c>
      <c r="I751" s="162"/>
      <c r="L751" s="159"/>
      <c r="M751" s="163"/>
      <c r="U751" s="333"/>
      <c r="V751" s="1" t="str">
        <f t="shared" si="10"/>
        <v/>
      </c>
      <c r="AT751" s="160" t="s">
        <v>162</v>
      </c>
      <c r="AU751" s="160" t="s">
        <v>88</v>
      </c>
      <c r="AV751" s="14" t="s">
        <v>82</v>
      </c>
      <c r="AW751" s="14" t="s">
        <v>36</v>
      </c>
      <c r="AX751" s="14" t="s">
        <v>75</v>
      </c>
      <c r="AY751" s="160" t="s">
        <v>150</v>
      </c>
    </row>
    <row r="752" spans="2:65" s="12" customFormat="1" ht="11.25" x14ac:dyDescent="0.2">
      <c r="B752" s="146"/>
      <c r="D752" s="147" t="s">
        <v>162</v>
      </c>
      <c r="E752" s="148" t="s">
        <v>19</v>
      </c>
      <c r="F752" s="149" t="s">
        <v>932</v>
      </c>
      <c r="H752" s="150">
        <v>3</v>
      </c>
      <c r="I752" s="151"/>
      <c r="L752" s="146"/>
      <c r="M752" s="152"/>
      <c r="U752" s="331"/>
      <c r="V752" s="1" t="str">
        <f t="shared" si="10"/>
        <v/>
      </c>
      <c r="AT752" s="148" t="s">
        <v>162</v>
      </c>
      <c r="AU752" s="148" t="s">
        <v>88</v>
      </c>
      <c r="AV752" s="12" t="s">
        <v>88</v>
      </c>
      <c r="AW752" s="12" t="s">
        <v>36</v>
      </c>
      <c r="AX752" s="12" t="s">
        <v>75</v>
      </c>
      <c r="AY752" s="148" t="s">
        <v>150</v>
      </c>
    </row>
    <row r="753" spans="2:65" s="13" customFormat="1" ht="11.25" x14ac:dyDescent="0.2">
      <c r="B753" s="153"/>
      <c r="D753" s="147" t="s">
        <v>162</v>
      </c>
      <c r="E753" s="154" t="s">
        <v>19</v>
      </c>
      <c r="F753" s="155" t="s">
        <v>167</v>
      </c>
      <c r="H753" s="156">
        <v>3</v>
      </c>
      <c r="I753" s="157"/>
      <c r="L753" s="153"/>
      <c r="M753" s="158"/>
      <c r="U753" s="332"/>
      <c r="V753" s="1" t="str">
        <f t="shared" si="10"/>
        <v/>
      </c>
      <c r="AT753" s="154" t="s">
        <v>162</v>
      </c>
      <c r="AU753" s="154" t="s">
        <v>88</v>
      </c>
      <c r="AV753" s="13" t="s">
        <v>158</v>
      </c>
      <c r="AW753" s="13" t="s">
        <v>36</v>
      </c>
      <c r="AX753" s="13" t="s">
        <v>82</v>
      </c>
      <c r="AY753" s="154" t="s">
        <v>150</v>
      </c>
    </row>
    <row r="754" spans="2:65" s="1" customFormat="1" ht="24.2" customHeight="1" x14ac:dyDescent="0.2">
      <c r="B754" s="33"/>
      <c r="C754" s="129" t="s">
        <v>1070</v>
      </c>
      <c r="D754" s="129" t="s">
        <v>153</v>
      </c>
      <c r="E754" s="130" t="s">
        <v>1071</v>
      </c>
      <c r="F754" s="131" t="s">
        <v>1072</v>
      </c>
      <c r="G754" s="132" t="s">
        <v>759</v>
      </c>
      <c r="H754" s="181"/>
      <c r="I754" s="134"/>
      <c r="J754" s="135">
        <f>ROUND(I754*H754,2)</f>
        <v>0</v>
      </c>
      <c r="K754" s="131" t="s">
        <v>157</v>
      </c>
      <c r="L754" s="33"/>
      <c r="M754" s="136" t="s">
        <v>19</v>
      </c>
      <c r="N754" s="137" t="s">
        <v>47</v>
      </c>
      <c r="P754" s="138">
        <f>O754*H754</f>
        <v>0</v>
      </c>
      <c r="Q754" s="138">
        <v>0</v>
      </c>
      <c r="R754" s="138">
        <f>Q754*H754</f>
        <v>0</v>
      </c>
      <c r="S754" s="138">
        <v>0</v>
      </c>
      <c r="T754" s="138">
        <f>S754*H754</f>
        <v>0</v>
      </c>
      <c r="U754" s="329" t="s">
        <v>19</v>
      </c>
      <c r="V754" s="1" t="str">
        <f t="shared" si="10"/>
        <v/>
      </c>
      <c r="AR754" s="140" t="s">
        <v>258</v>
      </c>
      <c r="AT754" s="140" t="s">
        <v>153</v>
      </c>
      <c r="AU754" s="140" t="s">
        <v>88</v>
      </c>
      <c r="AY754" s="18" t="s">
        <v>150</v>
      </c>
      <c r="BE754" s="141">
        <f>IF(N754="základní",J754,0)</f>
        <v>0</v>
      </c>
      <c r="BF754" s="141">
        <f>IF(N754="snížená",J754,0)</f>
        <v>0</v>
      </c>
      <c r="BG754" s="141">
        <f>IF(N754="zákl. přenesená",J754,0)</f>
        <v>0</v>
      </c>
      <c r="BH754" s="141">
        <f>IF(N754="sníž. přenesená",J754,0)</f>
        <v>0</v>
      </c>
      <c r="BI754" s="141">
        <f>IF(N754="nulová",J754,0)</f>
        <v>0</v>
      </c>
      <c r="BJ754" s="18" t="s">
        <v>88</v>
      </c>
      <c r="BK754" s="141">
        <f>ROUND(I754*H754,2)</f>
        <v>0</v>
      </c>
      <c r="BL754" s="18" t="s">
        <v>258</v>
      </c>
      <c r="BM754" s="140" t="s">
        <v>1073</v>
      </c>
    </row>
    <row r="755" spans="2:65" s="1" customFormat="1" ht="11.25" x14ac:dyDescent="0.2">
      <c r="B755" s="33"/>
      <c r="D755" s="142" t="s">
        <v>160</v>
      </c>
      <c r="F755" s="143" t="s">
        <v>1074</v>
      </c>
      <c r="I755" s="144"/>
      <c r="L755" s="33"/>
      <c r="M755" s="145"/>
      <c r="U755" s="330"/>
      <c r="V755" s="1" t="str">
        <f t="shared" si="10"/>
        <v/>
      </c>
      <c r="AT755" s="18" t="s">
        <v>160</v>
      </c>
      <c r="AU755" s="18" t="s">
        <v>88</v>
      </c>
    </row>
    <row r="756" spans="2:65" s="11" customFormat="1" ht="22.9" customHeight="1" x14ac:dyDescent="0.2">
      <c r="B756" s="117"/>
      <c r="D756" s="118" t="s">
        <v>74</v>
      </c>
      <c r="E756" s="127" t="s">
        <v>1075</v>
      </c>
      <c r="F756" s="127" t="s">
        <v>1076</v>
      </c>
      <c r="I756" s="120"/>
      <c r="J756" s="128">
        <f>BK756</f>
        <v>0</v>
      </c>
      <c r="L756" s="117"/>
      <c r="M756" s="122"/>
      <c r="P756" s="123">
        <f>SUM(P757:P805)</f>
        <v>0</v>
      </c>
      <c r="R756" s="123">
        <f>SUM(R757:R805)</f>
        <v>0.50689105999999995</v>
      </c>
      <c r="T756" s="123">
        <f>SUM(T757:T805)</f>
        <v>0.10213384</v>
      </c>
      <c r="U756" s="328"/>
      <c r="V756" s="1" t="str">
        <f t="shared" si="10"/>
        <v/>
      </c>
      <c r="AR756" s="118" t="s">
        <v>88</v>
      </c>
      <c r="AT756" s="125" t="s">
        <v>74</v>
      </c>
      <c r="AU756" s="125" t="s">
        <v>82</v>
      </c>
      <c r="AY756" s="118" t="s">
        <v>150</v>
      </c>
      <c r="BK756" s="126">
        <f>SUM(BK757:BK805)</f>
        <v>0</v>
      </c>
    </row>
    <row r="757" spans="2:65" s="1" customFormat="1" ht="16.5" customHeight="1" x14ac:dyDescent="0.2">
      <c r="B757" s="33"/>
      <c r="C757" s="129" t="s">
        <v>1077</v>
      </c>
      <c r="D757" s="129" t="s">
        <v>153</v>
      </c>
      <c r="E757" s="130" t="s">
        <v>1078</v>
      </c>
      <c r="F757" s="131" t="s">
        <v>1079</v>
      </c>
      <c r="G757" s="132" t="s">
        <v>170</v>
      </c>
      <c r="H757" s="133">
        <v>329.464</v>
      </c>
      <c r="I757" s="134"/>
      <c r="J757" s="135">
        <f>ROUND(I757*H757,2)</f>
        <v>0</v>
      </c>
      <c r="K757" s="131" t="s">
        <v>157</v>
      </c>
      <c r="L757" s="33"/>
      <c r="M757" s="136" t="s">
        <v>19</v>
      </c>
      <c r="N757" s="137" t="s">
        <v>47</v>
      </c>
      <c r="P757" s="138">
        <f>O757*H757</f>
        <v>0</v>
      </c>
      <c r="Q757" s="138">
        <v>1E-3</v>
      </c>
      <c r="R757" s="138">
        <f>Q757*H757</f>
        <v>0.32946399999999998</v>
      </c>
      <c r="S757" s="138">
        <v>3.1E-4</v>
      </c>
      <c r="T757" s="138">
        <f>S757*H757</f>
        <v>0.10213384</v>
      </c>
      <c r="U757" s="329" t="s">
        <v>19</v>
      </c>
      <c r="V757" s="1" t="str">
        <f t="shared" si="10"/>
        <v/>
      </c>
      <c r="AR757" s="140" t="s">
        <v>258</v>
      </c>
      <c r="AT757" s="140" t="s">
        <v>153</v>
      </c>
      <c r="AU757" s="140" t="s">
        <v>88</v>
      </c>
      <c r="AY757" s="18" t="s">
        <v>150</v>
      </c>
      <c r="BE757" s="141">
        <f>IF(N757="základní",J757,0)</f>
        <v>0</v>
      </c>
      <c r="BF757" s="141">
        <f>IF(N757="snížená",J757,0)</f>
        <v>0</v>
      </c>
      <c r="BG757" s="141">
        <f>IF(N757="zákl. přenesená",J757,0)</f>
        <v>0</v>
      </c>
      <c r="BH757" s="141">
        <f>IF(N757="sníž. přenesená",J757,0)</f>
        <v>0</v>
      </c>
      <c r="BI757" s="141">
        <f>IF(N757="nulová",J757,0)</f>
        <v>0</v>
      </c>
      <c r="BJ757" s="18" t="s">
        <v>88</v>
      </c>
      <c r="BK757" s="141">
        <f>ROUND(I757*H757,2)</f>
        <v>0</v>
      </c>
      <c r="BL757" s="18" t="s">
        <v>258</v>
      </c>
      <c r="BM757" s="140" t="s">
        <v>1080</v>
      </c>
    </row>
    <row r="758" spans="2:65" s="1" customFormat="1" ht="11.25" x14ac:dyDescent="0.2">
      <c r="B758" s="33"/>
      <c r="D758" s="142" t="s">
        <v>160</v>
      </c>
      <c r="F758" s="143" t="s">
        <v>1081</v>
      </c>
      <c r="I758" s="144"/>
      <c r="L758" s="33"/>
      <c r="M758" s="145"/>
      <c r="U758" s="330"/>
      <c r="V758" s="1" t="str">
        <f t="shared" si="10"/>
        <v/>
      </c>
      <c r="AT758" s="18" t="s">
        <v>160</v>
      </c>
      <c r="AU758" s="18" t="s">
        <v>88</v>
      </c>
    </row>
    <row r="759" spans="2:65" s="14" customFormat="1" ht="11.25" x14ac:dyDescent="0.2">
      <c r="B759" s="159"/>
      <c r="D759" s="147" t="s">
        <v>162</v>
      </c>
      <c r="E759" s="160" t="s">
        <v>19</v>
      </c>
      <c r="F759" s="161" t="s">
        <v>1082</v>
      </c>
      <c r="H759" s="160" t="s">
        <v>19</v>
      </c>
      <c r="I759" s="162"/>
      <c r="L759" s="159"/>
      <c r="M759" s="163"/>
      <c r="U759" s="333"/>
      <c r="V759" s="1" t="str">
        <f t="shared" si="10"/>
        <v/>
      </c>
      <c r="AT759" s="160" t="s">
        <v>162</v>
      </c>
      <c r="AU759" s="160" t="s">
        <v>88</v>
      </c>
      <c r="AV759" s="14" t="s">
        <v>82</v>
      </c>
      <c r="AW759" s="14" t="s">
        <v>36</v>
      </c>
      <c r="AX759" s="14" t="s">
        <v>75</v>
      </c>
      <c r="AY759" s="160" t="s">
        <v>150</v>
      </c>
    </row>
    <row r="760" spans="2:65" s="12" customFormat="1" ht="11.25" x14ac:dyDescent="0.2">
      <c r="B760" s="146"/>
      <c r="D760" s="147" t="s">
        <v>162</v>
      </c>
      <c r="E760" s="148" t="s">
        <v>19</v>
      </c>
      <c r="F760" s="149" t="s">
        <v>1083</v>
      </c>
      <c r="H760" s="150">
        <v>75.63</v>
      </c>
      <c r="I760" s="151"/>
      <c r="L760" s="146"/>
      <c r="M760" s="152"/>
      <c r="U760" s="331"/>
      <c r="V760" s="1" t="str">
        <f t="shared" si="10"/>
        <v/>
      </c>
      <c r="AT760" s="148" t="s">
        <v>162</v>
      </c>
      <c r="AU760" s="148" t="s">
        <v>88</v>
      </c>
      <c r="AV760" s="12" t="s">
        <v>88</v>
      </c>
      <c r="AW760" s="12" t="s">
        <v>36</v>
      </c>
      <c r="AX760" s="12" t="s">
        <v>75</v>
      </c>
      <c r="AY760" s="148" t="s">
        <v>150</v>
      </c>
    </row>
    <row r="761" spans="2:65" s="12" customFormat="1" ht="11.25" x14ac:dyDescent="0.2">
      <c r="B761" s="146"/>
      <c r="D761" s="147" t="s">
        <v>162</v>
      </c>
      <c r="E761" s="148" t="s">
        <v>19</v>
      </c>
      <c r="F761" s="149" t="s">
        <v>1084</v>
      </c>
      <c r="H761" s="150">
        <v>253.834</v>
      </c>
      <c r="I761" s="151"/>
      <c r="L761" s="146"/>
      <c r="M761" s="152"/>
      <c r="U761" s="331"/>
      <c r="V761" s="1" t="str">
        <f t="shared" si="10"/>
        <v/>
      </c>
      <c r="AT761" s="148" t="s">
        <v>162</v>
      </c>
      <c r="AU761" s="148" t="s">
        <v>88</v>
      </c>
      <c r="AV761" s="12" t="s">
        <v>88</v>
      </c>
      <c r="AW761" s="12" t="s">
        <v>36</v>
      </c>
      <c r="AX761" s="12" t="s">
        <v>75</v>
      </c>
      <c r="AY761" s="148" t="s">
        <v>150</v>
      </c>
    </row>
    <row r="762" spans="2:65" s="13" customFormat="1" ht="11.25" x14ac:dyDescent="0.2">
      <c r="B762" s="153"/>
      <c r="D762" s="147" t="s">
        <v>162</v>
      </c>
      <c r="E762" s="154" t="s">
        <v>19</v>
      </c>
      <c r="F762" s="155" t="s">
        <v>167</v>
      </c>
      <c r="H762" s="156">
        <v>329.464</v>
      </c>
      <c r="I762" s="157"/>
      <c r="L762" s="153"/>
      <c r="M762" s="158"/>
      <c r="U762" s="332"/>
      <c r="V762" s="1" t="str">
        <f t="shared" si="10"/>
        <v/>
      </c>
      <c r="AT762" s="154" t="s">
        <v>162</v>
      </c>
      <c r="AU762" s="154" t="s">
        <v>88</v>
      </c>
      <c r="AV762" s="13" t="s">
        <v>158</v>
      </c>
      <c r="AW762" s="13" t="s">
        <v>36</v>
      </c>
      <c r="AX762" s="13" t="s">
        <v>82</v>
      </c>
      <c r="AY762" s="154" t="s">
        <v>150</v>
      </c>
    </row>
    <row r="763" spans="2:65" s="1" customFormat="1" ht="16.5" customHeight="1" x14ac:dyDescent="0.2">
      <c r="B763" s="33"/>
      <c r="C763" s="129" t="s">
        <v>1085</v>
      </c>
      <c r="D763" s="129" t="s">
        <v>153</v>
      </c>
      <c r="E763" s="130" t="s">
        <v>1086</v>
      </c>
      <c r="F763" s="131" t="s">
        <v>1087</v>
      </c>
      <c r="G763" s="132" t="s">
        <v>170</v>
      </c>
      <c r="H763" s="133">
        <v>329.464</v>
      </c>
      <c r="I763" s="134"/>
      <c r="J763" s="135">
        <f>ROUND(I763*H763,2)</f>
        <v>0</v>
      </c>
      <c r="K763" s="131" t="s">
        <v>157</v>
      </c>
      <c r="L763" s="33"/>
      <c r="M763" s="136" t="s">
        <v>19</v>
      </c>
      <c r="N763" s="137" t="s">
        <v>47</v>
      </c>
      <c r="P763" s="138">
        <f>O763*H763</f>
        <v>0</v>
      </c>
      <c r="Q763" s="138">
        <v>0</v>
      </c>
      <c r="R763" s="138">
        <f>Q763*H763</f>
        <v>0</v>
      </c>
      <c r="S763" s="138">
        <v>0</v>
      </c>
      <c r="T763" s="138">
        <f>S763*H763</f>
        <v>0</v>
      </c>
      <c r="U763" s="329" t="s">
        <v>19</v>
      </c>
      <c r="V763" s="1" t="str">
        <f t="shared" si="10"/>
        <v/>
      </c>
      <c r="AR763" s="140" t="s">
        <v>258</v>
      </c>
      <c r="AT763" s="140" t="s">
        <v>153</v>
      </c>
      <c r="AU763" s="140" t="s">
        <v>88</v>
      </c>
      <c r="AY763" s="18" t="s">
        <v>150</v>
      </c>
      <c r="BE763" s="141">
        <f>IF(N763="základní",J763,0)</f>
        <v>0</v>
      </c>
      <c r="BF763" s="141">
        <f>IF(N763="snížená",J763,0)</f>
        <v>0</v>
      </c>
      <c r="BG763" s="141">
        <f>IF(N763="zákl. přenesená",J763,0)</f>
        <v>0</v>
      </c>
      <c r="BH763" s="141">
        <f>IF(N763="sníž. přenesená",J763,0)</f>
        <v>0</v>
      </c>
      <c r="BI763" s="141">
        <f>IF(N763="nulová",J763,0)</f>
        <v>0</v>
      </c>
      <c r="BJ763" s="18" t="s">
        <v>88</v>
      </c>
      <c r="BK763" s="141">
        <f>ROUND(I763*H763,2)</f>
        <v>0</v>
      </c>
      <c r="BL763" s="18" t="s">
        <v>258</v>
      </c>
      <c r="BM763" s="140" t="s">
        <v>1088</v>
      </c>
    </row>
    <row r="764" spans="2:65" s="1" customFormat="1" ht="11.25" x14ac:dyDescent="0.2">
      <c r="B764" s="33"/>
      <c r="D764" s="142" t="s">
        <v>160</v>
      </c>
      <c r="F764" s="143" t="s">
        <v>1089</v>
      </c>
      <c r="I764" s="144"/>
      <c r="L764" s="33"/>
      <c r="M764" s="145"/>
      <c r="U764" s="330"/>
      <c r="V764" s="1" t="str">
        <f t="shared" si="10"/>
        <v/>
      </c>
      <c r="AT764" s="18" t="s">
        <v>160</v>
      </c>
      <c r="AU764" s="18" t="s">
        <v>88</v>
      </c>
    </row>
    <row r="765" spans="2:65" s="1" customFormat="1" ht="16.5" customHeight="1" x14ac:dyDescent="0.2">
      <c r="B765" s="33"/>
      <c r="C765" s="129" t="s">
        <v>1090</v>
      </c>
      <c r="D765" s="129" t="s">
        <v>153</v>
      </c>
      <c r="E765" s="130" t="s">
        <v>1091</v>
      </c>
      <c r="F765" s="131" t="s">
        <v>1092</v>
      </c>
      <c r="G765" s="132" t="s">
        <v>170</v>
      </c>
      <c r="H765" s="133">
        <v>385.71100000000001</v>
      </c>
      <c r="I765" s="134"/>
      <c r="J765" s="135">
        <f>ROUND(I765*H765,2)</f>
        <v>0</v>
      </c>
      <c r="K765" s="131" t="s">
        <v>157</v>
      </c>
      <c r="L765" s="33"/>
      <c r="M765" s="136" t="s">
        <v>19</v>
      </c>
      <c r="N765" s="137" t="s">
        <v>47</v>
      </c>
      <c r="P765" s="138">
        <f>O765*H765</f>
        <v>0</v>
      </c>
      <c r="Q765" s="138">
        <v>2.0000000000000001E-4</v>
      </c>
      <c r="R765" s="138">
        <f>Q765*H765</f>
        <v>7.7142200000000008E-2</v>
      </c>
      <c r="S765" s="138">
        <v>0</v>
      </c>
      <c r="T765" s="138">
        <f>S765*H765</f>
        <v>0</v>
      </c>
      <c r="U765" s="329" t="s">
        <v>19</v>
      </c>
      <c r="V765" s="1" t="str">
        <f t="shared" si="10"/>
        <v/>
      </c>
      <c r="AR765" s="140" t="s">
        <v>258</v>
      </c>
      <c r="AT765" s="140" t="s">
        <v>153</v>
      </c>
      <c r="AU765" s="140" t="s">
        <v>88</v>
      </c>
      <c r="AY765" s="18" t="s">
        <v>150</v>
      </c>
      <c r="BE765" s="141">
        <f>IF(N765="základní",J765,0)</f>
        <v>0</v>
      </c>
      <c r="BF765" s="141">
        <f>IF(N765="snížená",J765,0)</f>
        <v>0</v>
      </c>
      <c r="BG765" s="141">
        <f>IF(N765="zákl. přenesená",J765,0)</f>
        <v>0</v>
      </c>
      <c r="BH765" s="141">
        <f>IF(N765="sníž. přenesená",J765,0)</f>
        <v>0</v>
      </c>
      <c r="BI765" s="141">
        <f>IF(N765="nulová",J765,0)</f>
        <v>0</v>
      </c>
      <c r="BJ765" s="18" t="s">
        <v>88</v>
      </c>
      <c r="BK765" s="141">
        <f>ROUND(I765*H765,2)</f>
        <v>0</v>
      </c>
      <c r="BL765" s="18" t="s">
        <v>258</v>
      </c>
      <c r="BM765" s="140" t="s">
        <v>1093</v>
      </c>
    </row>
    <row r="766" spans="2:65" s="1" customFormat="1" ht="11.25" x14ac:dyDescent="0.2">
      <c r="B766" s="33"/>
      <c r="D766" s="142" t="s">
        <v>160</v>
      </c>
      <c r="F766" s="143" t="s">
        <v>1094</v>
      </c>
      <c r="I766" s="144"/>
      <c r="L766" s="33"/>
      <c r="M766" s="145"/>
      <c r="U766" s="330"/>
      <c r="V766" s="1" t="str">
        <f t="shared" si="10"/>
        <v/>
      </c>
      <c r="AT766" s="18" t="s">
        <v>160</v>
      </c>
      <c r="AU766" s="18" t="s">
        <v>88</v>
      </c>
    </row>
    <row r="767" spans="2:65" s="14" customFormat="1" ht="11.25" x14ac:dyDescent="0.2">
      <c r="B767" s="159"/>
      <c r="D767" s="147" t="s">
        <v>162</v>
      </c>
      <c r="E767" s="160" t="s">
        <v>19</v>
      </c>
      <c r="F767" s="161" t="s">
        <v>197</v>
      </c>
      <c r="H767" s="160" t="s">
        <v>19</v>
      </c>
      <c r="I767" s="162"/>
      <c r="L767" s="159"/>
      <c r="M767" s="163"/>
      <c r="U767" s="333"/>
      <c r="V767" s="1" t="str">
        <f t="shared" si="10"/>
        <v/>
      </c>
      <c r="AT767" s="160" t="s">
        <v>162</v>
      </c>
      <c r="AU767" s="160" t="s">
        <v>88</v>
      </c>
      <c r="AV767" s="14" t="s">
        <v>82</v>
      </c>
      <c r="AW767" s="14" t="s">
        <v>36</v>
      </c>
      <c r="AX767" s="14" t="s">
        <v>75</v>
      </c>
      <c r="AY767" s="160" t="s">
        <v>150</v>
      </c>
    </row>
    <row r="768" spans="2:65" s="14" customFormat="1" ht="11.25" x14ac:dyDescent="0.2">
      <c r="B768" s="159"/>
      <c r="D768" s="147" t="s">
        <v>162</v>
      </c>
      <c r="E768" s="160" t="s">
        <v>19</v>
      </c>
      <c r="F768" s="161" t="s">
        <v>1095</v>
      </c>
      <c r="H768" s="160" t="s">
        <v>19</v>
      </c>
      <c r="I768" s="162"/>
      <c r="L768" s="159"/>
      <c r="M768" s="163"/>
      <c r="U768" s="333"/>
      <c r="V768" s="1" t="str">
        <f t="shared" si="10"/>
        <v/>
      </c>
      <c r="AT768" s="160" t="s">
        <v>162</v>
      </c>
      <c r="AU768" s="160" t="s">
        <v>88</v>
      </c>
      <c r="AV768" s="14" t="s">
        <v>82</v>
      </c>
      <c r="AW768" s="14" t="s">
        <v>36</v>
      </c>
      <c r="AX768" s="14" t="s">
        <v>75</v>
      </c>
      <c r="AY768" s="160" t="s">
        <v>150</v>
      </c>
    </row>
    <row r="769" spans="2:51" s="12" customFormat="1" ht="11.25" x14ac:dyDescent="0.2">
      <c r="B769" s="146"/>
      <c r="D769" s="147" t="s">
        <v>162</v>
      </c>
      <c r="E769" s="148" t="s">
        <v>19</v>
      </c>
      <c r="F769" s="149" t="s">
        <v>1096</v>
      </c>
      <c r="H769" s="150">
        <v>13.7</v>
      </c>
      <c r="I769" s="151"/>
      <c r="L769" s="146"/>
      <c r="M769" s="152"/>
      <c r="U769" s="331"/>
      <c r="V769" s="1" t="str">
        <f t="shared" si="10"/>
        <v/>
      </c>
      <c r="AT769" s="148" t="s">
        <v>162</v>
      </c>
      <c r="AU769" s="148" t="s">
        <v>88</v>
      </c>
      <c r="AV769" s="12" t="s">
        <v>88</v>
      </c>
      <c r="AW769" s="12" t="s">
        <v>36</v>
      </c>
      <c r="AX769" s="12" t="s">
        <v>75</v>
      </c>
      <c r="AY769" s="148" t="s">
        <v>150</v>
      </c>
    </row>
    <row r="770" spans="2:51" s="12" customFormat="1" ht="11.25" x14ac:dyDescent="0.2">
      <c r="B770" s="146"/>
      <c r="D770" s="147" t="s">
        <v>162</v>
      </c>
      <c r="E770" s="148" t="s">
        <v>19</v>
      </c>
      <c r="F770" s="149" t="s">
        <v>445</v>
      </c>
      <c r="H770" s="150">
        <v>14.651999999999999</v>
      </c>
      <c r="I770" s="151"/>
      <c r="L770" s="146"/>
      <c r="M770" s="152"/>
      <c r="U770" s="331"/>
      <c r="V770" s="1" t="str">
        <f t="shared" si="10"/>
        <v/>
      </c>
      <c r="AT770" s="148" t="s">
        <v>162</v>
      </c>
      <c r="AU770" s="148" t="s">
        <v>88</v>
      </c>
      <c r="AV770" s="12" t="s">
        <v>88</v>
      </c>
      <c r="AW770" s="12" t="s">
        <v>36</v>
      </c>
      <c r="AX770" s="12" t="s">
        <v>75</v>
      </c>
      <c r="AY770" s="148" t="s">
        <v>150</v>
      </c>
    </row>
    <row r="771" spans="2:51" s="12" customFormat="1" ht="11.25" x14ac:dyDescent="0.2">
      <c r="B771" s="146"/>
      <c r="D771" s="147" t="s">
        <v>162</v>
      </c>
      <c r="E771" s="148" t="s">
        <v>19</v>
      </c>
      <c r="F771" s="149" t="s">
        <v>447</v>
      </c>
      <c r="H771" s="150">
        <v>0.73599999999999999</v>
      </c>
      <c r="I771" s="151"/>
      <c r="L771" s="146"/>
      <c r="M771" s="152"/>
      <c r="U771" s="331"/>
      <c r="V771" s="1" t="str">
        <f t="shared" si="10"/>
        <v/>
      </c>
      <c r="AT771" s="148" t="s">
        <v>162</v>
      </c>
      <c r="AU771" s="148" t="s">
        <v>88</v>
      </c>
      <c r="AV771" s="12" t="s">
        <v>88</v>
      </c>
      <c r="AW771" s="12" t="s">
        <v>36</v>
      </c>
      <c r="AX771" s="12" t="s">
        <v>75</v>
      </c>
      <c r="AY771" s="148" t="s">
        <v>150</v>
      </c>
    </row>
    <row r="772" spans="2:51" s="14" customFormat="1" ht="11.25" x14ac:dyDescent="0.2">
      <c r="B772" s="159"/>
      <c r="D772" s="147" t="s">
        <v>162</v>
      </c>
      <c r="E772" s="160" t="s">
        <v>19</v>
      </c>
      <c r="F772" s="161" t="s">
        <v>1097</v>
      </c>
      <c r="H772" s="160" t="s">
        <v>19</v>
      </c>
      <c r="I772" s="162"/>
      <c r="L772" s="159"/>
      <c r="M772" s="163"/>
      <c r="U772" s="333"/>
      <c r="V772" s="1" t="str">
        <f t="shared" si="10"/>
        <v/>
      </c>
      <c r="AT772" s="160" t="s">
        <v>162</v>
      </c>
      <c r="AU772" s="160" t="s">
        <v>88</v>
      </c>
      <c r="AV772" s="14" t="s">
        <v>82</v>
      </c>
      <c r="AW772" s="14" t="s">
        <v>36</v>
      </c>
      <c r="AX772" s="14" t="s">
        <v>75</v>
      </c>
      <c r="AY772" s="160" t="s">
        <v>150</v>
      </c>
    </row>
    <row r="773" spans="2:51" s="12" customFormat="1" ht="11.25" x14ac:dyDescent="0.2">
      <c r="B773" s="146"/>
      <c r="D773" s="147" t="s">
        <v>162</v>
      </c>
      <c r="E773" s="148" t="s">
        <v>19</v>
      </c>
      <c r="F773" s="149" t="s">
        <v>1098</v>
      </c>
      <c r="H773" s="150">
        <v>37.616999999999997</v>
      </c>
      <c r="I773" s="151"/>
      <c r="L773" s="146"/>
      <c r="M773" s="152"/>
      <c r="U773" s="331"/>
      <c r="V773" s="1" t="str">
        <f t="shared" si="10"/>
        <v/>
      </c>
      <c r="AT773" s="148" t="s">
        <v>162</v>
      </c>
      <c r="AU773" s="148" t="s">
        <v>88</v>
      </c>
      <c r="AV773" s="12" t="s">
        <v>88</v>
      </c>
      <c r="AW773" s="12" t="s">
        <v>36</v>
      </c>
      <c r="AX773" s="12" t="s">
        <v>75</v>
      </c>
      <c r="AY773" s="148" t="s">
        <v>150</v>
      </c>
    </row>
    <row r="774" spans="2:51" s="12" customFormat="1" ht="11.25" x14ac:dyDescent="0.2">
      <c r="B774" s="146"/>
      <c r="D774" s="147" t="s">
        <v>162</v>
      </c>
      <c r="E774" s="148" t="s">
        <v>19</v>
      </c>
      <c r="F774" s="149" t="s">
        <v>445</v>
      </c>
      <c r="H774" s="150">
        <v>14.651999999999999</v>
      </c>
      <c r="I774" s="151"/>
      <c r="L774" s="146"/>
      <c r="M774" s="152"/>
      <c r="U774" s="331"/>
      <c r="V774" s="1" t="str">
        <f t="shared" si="10"/>
        <v/>
      </c>
      <c r="AT774" s="148" t="s">
        <v>162</v>
      </c>
      <c r="AU774" s="148" t="s">
        <v>88</v>
      </c>
      <c r="AV774" s="12" t="s">
        <v>88</v>
      </c>
      <c r="AW774" s="12" t="s">
        <v>36</v>
      </c>
      <c r="AX774" s="12" t="s">
        <v>75</v>
      </c>
      <c r="AY774" s="148" t="s">
        <v>150</v>
      </c>
    </row>
    <row r="775" spans="2:51" s="12" customFormat="1" ht="11.25" x14ac:dyDescent="0.2">
      <c r="B775" s="146"/>
      <c r="D775" s="147" t="s">
        <v>162</v>
      </c>
      <c r="E775" s="148" t="s">
        <v>19</v>
      </c>
      <c r="F775" s="149" t="s">
        <v>446</v>
      </c>
      <c r="H775" s="150">
        <v>1.3080000000000001</v>
      </c>
      <c r="I775" s="151"/>
      <c r="L775" s="146"/>
      <c r="M775" s="152"/>
      <c r="U775" s="331"/>
      <c r="V775" s="1" t="str">
        <f t="shared" si="10"/>
        <v/>
      </c>
      <c r="AT775" s="148" t="s">
        <v>162</v>
      </c>
      <c r="AU775" s="148" t="s">
        <v>88</v>
      </c>
      <c r="AV775" s="12" t="s">
        <v>88</v>
      </c>
      <c r="AW775" s="12" t="s">
        <v>36</v>
      </c>
      <c r="AX775" s="12" t="s">
        <v>75</v>
      </c>
      <c r="AY775" s="148" t="s">
        <v>150</v>
      </c>
    </row>
    <row r="776" spans="2:51" s="14" customFormat="1" ht="11.25" x14ac:dyDescent="0.2">
      <c r="B776" s="159"/>
      <c r="D776" s="147" t="s">
        <v>162</v>
      </c>
      <c r="E776" s="160" t="s">
        <v>19</v>
      </c>
      <c r="F776" s="161" t="s">
        <v>449</v>
      </c>
      <c r="H776" s="160" t="s">
        <v>19</v>
      </c>
      <c r="I776" s="162"/>
      <c r="L776" s="159"/>
      <c r="M776" s="163"/>
      <c r="U776" s="333"/>
      <c r="V776" s="1" t="str">
        <f t="shared" si="10"/>
        <v/>
      </c>
      <c r="AT776" s="160" t="s">
        <v>162</v>
      </c>
      <c r="AU776" s="160" t="s">
        <v>88</v>
      </c>
      <c r="AV776" s="14" t="s">
        <v>82</v>
      </c>
      <c r="AW776" s="14" t="s">
        <v>36</v>
      </c>
      <c r="AX776" s="14" t="s">
        <v>75</v>
      </c>
      <c r="AY776" s="160" t="s">
        <v>150</v>
      </c>
    </row>
    <row r="777" spans="2:51" s="12" customFormat="1" ht="11.25" x14ac:dyDescent="0.2">
      <c r="B777" s="146"/>
      <c r="D777" s="147" t="s">
        <v>162</v>
      </c>
      <c r="E777" s="148" t="s">
        <v>19</v>
      </c>
      <c r="F777" s="149" t="s">
        <v>1099</v>
      </c>
      <c r="H777" s="150">
        <v>91.635000000000005</v>
      </c>
      <c r="I777" s="151"/>
      <c r="L777" s="146"/>
      <c r="M777" s="152"/>
      <c r="U777" s="331"/>
      <c r="V777" s="1" t="str">
        <f t="shared" si="10"/>
        <v/>
      </c>
      <c r="AT777" s="148" t="s">
        <v>162</v>
      </c>
      <c r="AU777" s="148" t="s">
        <v>88</v>
      </c>
      <c r="AV777" s="12" t="s">
        <v>88</v>
      </c>
      <c r="AW777" s="12" t="s">
        <v>36</v>
      </c>
      <c r="AX777" s="12" t="s">
        <v>75</v>
      </c>
      <c r="AY777" s="148" t="s">
        <v>150</v>
      </c>
    </row>
    <row r="778" spans="2:51" s="12" customFormat="1" ht="11.25" x14ac:dyDescent="0.2">
      <c r="B778" s="146"/>
      <c r="D778" s="147" t="s">
        <v>162</v>
      </c>
      <c r="E778" s="148" t="s">
        <v>19</v>
      </c>
      <c r="F778" s="149" t="s">
        <v>451</v>
      </c>
      <c r="H778" s="150">
        <v>1.774</v>
      </c>
      <c r="I778" s="151"/>
      <c r="L778" s="146"/>
      <c r="M778" s="152"/>
      <c r="U778" s="331"/>
      <c r="V778" s="1" t="str">
        <f t="shared" si="10"/>
        <v/>
      </c>
      <c r="AT778" s="148" t="s">
        <v>162</v>
      </c>
      <c r="AU778" s="148" t="s">
        <v>88</v>
      </c>
      <c r="AV778" s="12" t="s">
        <v>88</v>
      </c>
      <c r="AW778" s="12" t="s">
        <v>36</v>
      </c>
      <c r="AX778" s="12" t="s">
        <v>75</v>
      </c>
      <c r="AY778" s="148" t="s">
        <v>150</v>
      </c>
    </row>
    <row r="779" spans="2:51" s="12" customFormat="1" ht="11.25" x14ac:dyDescent="0.2">
      <c r="B779" s="146"/>
      <c r="D779" s="147" t="s">
        <v>162</v>
      </c>
      <c r="E779" s="148" t="s">
        <v>19</v>
      </c>
      <c r="F779" s="149" t="s">
        <v>1100</v>
      </c>
      <c r="H779" s="150">
        <v>-6.2050000000000001</v>
      </c>
      <c r="I779" s="151"/>
      <c r="L779" s="146"/>
      <c r="M779" s="152"/>
      <c r="U779" s="331"/>
      <c r="V779" s="1" t="str">
        <f t="shared" si="10"/>
        <v/>
      </c>
      <c r="AT779" s="148" t="s">
        <v>162</v>
      </c>
      <c r="AU779" s="148" t="s">
        <v>88</v>
      </c>
      <c r="AV779" s="12" t="s">
        <v>88</v>
      </c>
      <c r="AW779" s="12" t="s">
        <v>36</v>
      </c>
      <c r="AX779" s="12" t="s">
        <v>75</v>
      </c>
      <c r="AY779" s="148" t="s">
        <v>150</v>
      </c>
    </row>
    <row r="780" spans="2:51" s="14" customFormat="1" ht="11.25" x14ac:dyDescent="0.2">
      <c r="B780" s="159"/>
      <c r="D780" s="147" t="s">
        <v>162</v>
      </c>
      <c r="E780" s="160" t="s">
        <v>19</v>
      </c>
      <c r="F780" s="161" t="s">
        <v>453</v>
      </c>
      <c r="H780" s="160" t="s">
        <v>19</v>
      </c>
      <c r="I780" s="162"/>
      <c r="L780" s="159"/>
      <c r="M780" s="163"/>
      <c r="U780" s="333"/>
      <c r="V780" s="1" t="str">
        <f t="shared" si="10"/>
        <v/>
      </c>
      <c r="AT780" s="160" t="s">
        <v>162</v>
      </c>
      <c r="AU780" s="160" t="s">
        <v>88</v>
      </c>
      <c r="AV780" s="14" t="s">
        <v>82</v>
      </c>
      <c r="AW780" s="14" t="s">
        <v>36</v>
      </c>
      <c r="AX780" s="14" t="s">
        <v>75</v>
      </c>
      <c r="AY780" s="160" t="s">
        <v>150</v>
      </c>
    </row>
    <row r="781" spans="2:51" s="12" customFormat="1" ht="11.25" x14ac:dyDescent="0.2">
      <c r="B781" s="146"/>
      <c r="D781" s="147" t="s">
        <v>162</v>
      </c>
      <c r="E781" s="148" t="s">
        <v>19</v>
      </c>
      <c r="F781" s="149" t="s">
        <v>1101</v>
      </c>
      <c r="H781" s="150">
        <v>90.224999999999994</v>
      </c>
      <c r="I781" s="151"/>
      <c r="L781" s="146"/>
      <c r="M781" s="152"/>
      <c r="U781" s="331"/>
      <c r="V781" s="1" t="str">
        <f t="shared" si="10"/>
        <v/>
      </c>
      <c r="AT781" s="148" t="s">
        <v>162</v>
      </c>
      <c r="AU781" s="148" t="s">
        <v>88</v>
      </c>
      <c r="AV781" s="12" t="s">
        <v>88</v>
      </c>
      <c r="AW781" s="12" t="s">
        <v>36</v>
      </c>
      <c r="AX781" s="12" t="s">
        <v>75</v>
      </c>
      <c r="AY781" s="148" t="s">
        <v>150</v>
      </c>
    </row>
    <row r="782" spans="2:51" s="12" customFormat="1" ht="11.25" x14ac:dyDescent="0.2">
      <c r="B782" s="146"/>
      <c r="D782" s="147" t="s">
        <v>162</v>
      </c>
      <c r="E782" s="148" t="s">
        <v>19</v>
      </c>
      <c r="F782" s="149" t="s">
        <v>451</v>
      </c>
      <c r="H782" s="150">
        <v>1.774</v>
      </c>
      <c r="I782" s="151"/>
      <c r="L782" s="146"/>
      <c r="M782" s="152"/>
      <c r="U782" s="331"/>
      <c r="V782" s="1" t="str">
        <f t="shared" si="10"/>
        <v/>
      </c>
      <c r="AT782" s="148" t="s">
        <v>162</v>
      </c>
      <c r="AU782" s="148" t="s">
        <v>88</v>
      </c>
      <c r="AV782" s="12" t="s">
        <v>88</v>
      </c>
      <c r="AW782" s="12" t="s">
        <v>36</v>
      </c>
      <c r="AX782" s="12" t="s">
        <v>75</v>
      </c>
      <c r="AY782" s="148" t="s">
        <v>150</v>
      </c>
    </row>
    <row r="783" spans="2:51" s="12" customFormat="1" ht="11.25" x14ac:dyDescent="0.2">
      <c r="B783" s="146"/>
      <c r="D783" s="147" t="s">
        <v>162</v>
      </c>
      <c r="E783" s="148" t="s">
        <v>19</v>
      </c>
      <c r="F783" s="149" t="s">
        <v>1100</v>
      </c>
      <c r="H783" s="150">
        <v>-6.2050000000000001</v>
      </c>
      <c r="I783" s="151"/>
      <c r="L783" s="146"/>
      <c r="M783" s="152"/>
      <c r="U783" s="331"/>
      <c r="V783" s="1" t="str">
        <f t="shared" si="10"/>
        <v/>
      </c>
      <c r="AT783" s="148" t="s">
        <v>162</v>
      </c>
      <c r="AU783" s="148" t="s">
        <v>88</v>
      </c>
      <c r="AV783" s="12" t="s">
        <v>88</v>
      </c>
      <c r="AW783" s="12" t="s">
        <v>36</v>
      </c>
      <c r="AX783" s="12" t="s">
        <v>75</v>
      </c>
      <c r="AY783" s="148" t="s">
        <v>150</v>
      </c>
    </row>
    <row r="784" spans="2:51" s="14" customFormat="1" ht="11.25" x14ac:dyDescent="0.2">
      <c r="B784" s="159"/>
      <c r="D784" s="147" t="s">
        <v>162</v>
      </c>
      <c r="E784" s="160" t="s">
        <v>19</v>
      </c>
      <c r="F784" s="161" t="s">
        <v>456</v>
      </c>
      <c r="H784" s="160" t="s">
        <v>19</v>
      </c>
      <c r="I784" s="162"/>
      <c r="L784" s="159"/>
      <c r="M784" s="163"/>
      <c r="U784" s="333"/>
      <c r="V784" s="1" t="str">
        <f t="shared" si="10"/>
        <v/>
      </c>
      <c r="AT784" s="160" t="s">
        <v>162</v>
      </c>
      <c r="AU784" s="160" t="s">
        <v>88</v>
      </c>
      <c r="AV784" s="14" t="s">
        <v>82</v>
      </c>
      <c r="AW784" s="14" t="s">
        <v>36</v>
      </c>
      <c r="AX784" s="14" t="s">
        <v>75</v>
      </c>
      <c r="AY784" s="160" t="s">
        <v>150</v>
      </c>
    </row>
    <row r="785" spans="2:51" s="12" customFormat="1" ht="11.25" x14ac:dyDescent="0.2">
      <c r="B785" s="146"/>
      <c r="D785" s="147" t="s">
        <v>162</v>
      </c>
      <c r="E785" s="148" t="s">
        <v>19</v>
      </c>
      <c r="F785" s="149" t="s">
        <v>1102</v>
      </c>
      <c r="H785" s="150">
        <v>32.369999999999997</v>
      </c>
      <c r="I785" s="151"/>
      <c r="L785" s="146"/>
      <c r="M785" s="152"/>
      <c r="U785" s="331"/>
      <c r="V785" s="1" t="str">
        <f t="shared" si="10"/>
        <v/>
      </c>
      <c r="AT785" s="148" t="s">
        <v>162</v>
      </c>
      <c r="AU785" s="148" t="s">
        <v>88</v>
      </c>
      <c r="AV785" s="12" t="s">
        <v>88</v>
      </c>
      <c r="AW785" s="12" t="s">
        <v>36</v>
      </c>
      <c r="AX785" s="12" t="s">
        <v>75</v>
      </c>
      <c r="AY785" s="148" t="s">
        <v>150</v>
      </c>
    </row>
    <row r="786" spans="2:51" s="12" customFormat="1" ht="11.25" x14ac:dyDescent="0.2">
      <c r="B786" s="146"/>
      <c r="D786" s="147" t="s">
        <v>162</v>
      </c>
      <c r="E786" s="148" t="s">
        <v>19</v>
      </c>
      <c r="F786" s="149" t="s">
        <v>458</v>
      </c>
      <c r="H786" s="150">
        <v>2.3980000000000001</v>
      </c>
      <c r="I786" s="151"/>
      <c r="L786" s="146"/>
      <c r="M786" s="152"/>
      <c r="U786" s="331"/>
      <c r="V786" s="1" t="str">
        <f t="shared" si="10"/>
        <v/>
      </c>
      <c r="AT786" s="148" t="s">
        <v>162</v>
      </c>
      <c r="AU786" s="148" t="s">
        <v>88</v>
      </c>
      <c r="AV786" s="12" t="s">
        <v>88</v>
      </c>
      <c r="AW786" s="12" t="s">
        <v>36</v>
      </c>
      <c r="AX786" s="12" t="s">
        <v>75</v>
      </c>
      <c r="AY786" s="148" t="s">
        <v>150</v>
      </c>
    </row>
    <row r="787" spans="2:51" s="12" customFormat="1" ht="11.25" x14ac:dyDescent="0.2">
      <c r="B787" s="146"/>
      <c r="D787" s="147" t="s">
        <v>162</v>
      </c>
      <c r="E787" s="148" t="s">
        <v>19</v>
      </c>
      <c r="F787" s="149" t="s">
        <v>459</v>
      </c>
      <c r="H787" s="150">
        <v>1.19</v>
      </c>
      <c r="I787" s="151"/>
      <c r="L787" s="146"/>
      <c r="M787" s="152"/>
      <c r="U787" s="331"/>
      <c r="V787" s="1" t="str">
        <f t="shared" si="10"/>
        <v/>
      </c>
      <c r="AT787" s="148" t="s">
        <v>162</v>
      </c>
      <c r="AU787" s="148" t="s">
        <v>88</v>
      </c>
      <c r="AV787" s="12" t="s">
        <v>88</v>
      </c>
      <c r="AW787" s="12" t="s">
        <v>36</v>
      </c>
      <c r="AX787" s="12" t="s">
        <v>75</v>
      </c>
      <c r="AY787" s="148" t="s">
        <v>150</v>
      </c>
    </row>
    <row r="788" spans="2:51" s="14" customFormat="1" ht="11.25" x14ac:dyDescent="0.2">
      <c r="B788" s="159"/>
      <c r="D788" s="147" t="s">
        <v>162</v>
      </c>
      <c r="E788" s="160" t="s">
        <v>19</v>
      </c>
      <c r="F788" s="161" t="s">
        <v>461</v>
      </c>
      <c r="H788" s="160" t="s">
        <v>19</v>
      </c>
      <c r="I788" s="162"/>
      <c r="L788" s="159"/>
      <c r="M788" s="163"/>
      <c r="U788" s="333"/>
      <c r="V788" s="1" t="str">
        <f t="shared" si="10"/>
        <v/>
      </c>
      <c r="AT788" s="160" t="s">
        <v>162</v>
      </c>
      <c r="AU788" s="160" t="s">
        <v>88</v>
      </c>
      <c r="AV788" s="14" t="s">
        <v>82</v>
      </c>
      <c r="AW788" s="14" t="s">
        <v>36</v>
      </c>
      <c r="AX788" s="14" t="s">
        <v>75</v>
      </c>
      <c r="AY788" s="160" t="s">
        <v>150</v>
      </c>
    </row>
    <row r="789" spans="2:51" s="12" customFormat="1" ht="11.25" x14ac:dyDescent="0.2">
      <c r="B789" s="146"/>
      <c r="D789" s="147" t="s">
        <v>162</v>
      </c>
      <c r="E789" s="148" t="s">
        <v>19</v>
      </c>
      <c r="F789" s="149" t="s">
        <v>1103</v>
      </c>
      <c r="H789" s="150">
        <v>6.8680000000000003</v>
      </c>
      <c r="I789" s="151"/>
      <c r="L789" s="146"/>
      <c r="M789" s="152"/>
      <c r="U789" s="331"/>
      <c r="V789" s="1" t="str">
        <f t="shared" si="10"/>
        <v/>
      </c>
      <c r="AT789" s="148" t="s">
        <v>162</v>
      </c>
      <c r="AU789" s="148" t="s">
        <v>88</v>
      </c>
      <c r="AV789" s="12" t="s">
        <v>88</v>
      </c>
      <c r="AW789" s="12" t="s">
        <v>36</v>
      </c>
      <c r="AX789" s="12" t="s">
        <v>75</v>
      </c>
      <c r="AY789" s="148" t="s">
        <v>150</v>
      </c>
    </row>
    <row r="790" spans="2:51" s="12" customFormat="1" ht="11.25" x14ac:dyDescent="0.2">
      <c r="B790" s="146"/>
      <c r="D790" s="147" t="s">
        <v>162</v>
      </c>
      <c r="E790" s="148" t="s">
        <v>19</v>
      </c>
      <c r="F790" s="149" t="s">
        <v>463</v>
      </c>
      <c r="H790" s="150">
        <v>1.968</v>
      </c>
      <c r="I790" s="151"/>
      <c r="L790" s="146"/>
      <c r="M790" s="152"/>
      <c r="U790" s="331"/>
      <c r="V790" s="1" t="str">
        <f t="shared" si="10"/>
        <v/>
      </c>
      <c r="AT790" s="148" t="s">
        <v>162</v>
      </c>
      <c r="AU790" s="148" t="s">
        <v>88</v>
      </c>
      <c r="AV790" s="12" t="s">
        <v>88</v>
      </c>
      <c r="AW790" s="12" t="s">
        <v>36</v>
      </c>
      <c r="AX790" s="12" t="s">
        <v>75</v>
      </c>
      <c r="AY790" s="148" t="s">
        <v>150</v>
      </c>
    </row>
    <row r="791" spans="2:51" s="12" customFormat="1" ht="11.25" x14ac:dyDescent="0.2">
      <c r="B791" s="146"/>
      <c r="D791" s="147" t="s">
        <v>162</v>
      </c>
      <c r="E791" s="148" t="s">
        <v>19</v>
      </c>
      <c r="F791" s="149" t="s">
        <v>464</v>
      </c>
      <c r="H791" s="150">
        <v>6.6420000000000003</v>
      </c>
      <c r="I791" s="151"/>
      <c r="L791" s="146"/>
      <c r="M791" s="152"/>
      <c r="U791" s="331"/>
      <c r="V791" s="1" t="str">
        <f t="shared" si="10"/>
        <v/>
      </c>
      <c r="AT791" s="148" t="s">
        <v>162</v>
      </c>
      <c r="AU791" s="148" t="s">
        <v>88</v>
      </c>
      <c r="AV791" s="12" t="s">
        <v>88</v>
      </c>
      <c r="AW791" s="12" t="s">
        <v>36</v>
      </c>
      <c r="AX791" s="12" t="s">
        <v>75</v>
      </c>
      <c r="AY791" s="148" t="s">
        <v>150</v>
      </c>
    </row>
    <row r="792" spans="2:51" s="14" customFormat="1" ht="11.25" x14ac:dyDescent="0.2">
      <c r="B792" s="159"/>
      <c r="D792" s="147" t="s">
        <v>162</v>
      </c>
      <c r="E792" s="160" t="s">
        <v>19</v>
      </c>
      <c r="F792" s="161" t="s">
        <v>466</v>
      </c>
      <c r="H792" s="160" t="s">
        <v>19</v>
      </c>
      <c r="I792" s="162"/>
      <c r="L792" s="159"/>
      <c r="M792" s="163"/>
      <c r="U792" s="333"/>
      <c r="V792" s="1" t="str">
        <f t="shared" si="10"/>
        <v/>
      </c>
      <c r="AT792" s="160" t="s">
        <v>162</v>
      </c>
      <c r="AU792" s="160" t="s">
        <v>88</v>
      </c>
      <c r="AV792" s="14" t="s">
        <v>82</v>
      </c>
      <c r="AW792" s="14" t="s">
        <v>36</v>
      </c>
      <c r="AX792" s="14" t="s">
        <v>75</v>
      </c>
      <c r="AY792" s="160" t="s">
        <v>150</v>
      </c>
    </row>
    <row r="793" spans="2:51" s="12" customFormat="1" ht="11.25" x14ac:dyDescent="0.2">
      <c r="B793" s="146"/>
      <c r="D793" s="147" t="s">
        <v>162</v>
      </c>
      <c r="E793" s="148" t="s">
        <v>19</v>
      </c>
      <c r="F793" s="149" t="s">
        <v>1104</v>
      </c>
      <c r="H793" s="150">
        <v>55.158999999999999</v>
      </c>
      <c r="I793" s="151"/>
      <c r="L793" s="146"/>
      <c r="M793" s="152"/>
      <c r="U793" s="331"/>
      <c r="V793" s="1" t="str">
        <f t="shared" si="10"/>
        <v/>
      </c>
      <c r="AT793" s="148" t="s">
        <v>162</v>
      </c>
      <c r="AU793" s="148" t="s">
        <v>88</v>
      </c>
      <c r="AV793" s="12" t="s">
        <v>88</v>
      </c>
      <c r="AW793" s="12" t="s">
        <v>36</v>
      </c>
      <c r="AX793" s="12" t="s">
        <v>75</v>
      </c>
      <c r="AY793" s="148" t="s">
        <v>150</v>
      </c>
    </row>
    <row r="794" spans="2:51" s="12" customFormat="1" ht="11.25" x14ac:dyDescent="0.2">
      <c r="B794" s="146"/>
      <c r="D794" s="147" t="s">
        <v>162</v>
      </c>
      <c r="E794" s="148" t="s">
        <v>19</v>
      </c>
      <c r="F794" s="149" t="s">
        <v>468</v>
      </c>
      <c r="H794" s="150">
        <v>31.68</v>
      </c>
      <c r="I794" s="151"/>
      <c r="L794" s="146"/>
      <c r="M794" s="152"/>
      <c r="U794" s="331"/>
      <c r="V794" s="1" t="str">
        <f t="shared" si="10"/>
        <v/>
      </c>
      <c r="AT794" s="148" t="s">
        <v>162</v>
      </c>
      <c r="AU794" s="148" t="s">
        <v>88</v>
      </c>
      <c r="AV794" s="12" t="s">
        <v>88</v>
      </c>
      <c r="AW794" s="12" t="s">
        <v>36</v>
      </c>
      <c r="AX794" s="12" t="s">
        <v>75</v>
      </c>
      <c r="AY794" s="148" t="s">
        <v>150</v>
      </c>
    </row>
    <row r="795" spans="2:51" s="12" customFormat="1" ht="11.25" x14ac:dyDescent="0.2">
      <c r="B795" s="146"/>
      <c r="D795" s="147" t="s">
        <v>162</v>
      </c>
      <c r="E795" s="148" t="s">
        <v>19</v>
      </c>
      <c r="F795" s="149" t="s">
        <v>469</v>
      </c>
      <c r="H795" s="150">
        <v>2.73</v>
      </c>
      <c r="I795" s="151"/>
      <c r="L795" s="146"/>
      <c r="M795" s="152"/>
      <c r="U795" s="331"/>
      <c r="V795" s="1" t="str">
        <f t="shared" si="10"/>
        <v/>
      </c>
      <c r="AT795" s="148" t="s">
        <v>162</v>
      </c>
      <c r="AU795" s="148" t="s">
        <v>88</v>
      </c>
      <c r="AV795" s="12" t="s">
        <v>88</v>
      </c>
      <c r="AW795" s="12" t="s">
        <v>36</v>
      </c>
      <c r="AX795" s="12" t="s">
        <v>75</v>
      </c>
      <c r="AY795" s="148" t="s">
        <v>150</v>
      </c>
    </row>
    <row r="796" spans="2:51" s="12" customFormat="1" ht="11.25" x14ac:dyDescent="0.2">
      <c r="B796" s="146"/>
      <c r="D796" s="147" t="s">
        <v>162</v>
      </c>
      <c r="E796" s="148" t="s">
        <v>19</v>
      </c>
      <c r="F796" s="149" t="s">
        <v>470</v>
      </c>
      <c r="H796" s="150">
        <v>2.7650000000000001</v>
      </c>
      <c r="I796" s="151"/>
      <c r="L796" s="146"/>
      <c r="M796" s="152"/>
      <c r="U796" s="331"/>
      <c r="V796" s="1" t="str">
        <f t="shared" si="10"/>
        <v/>
      </c>
      <c r="AT796" s="148" t="s">
        <v>162</v>
      </c>
      <c r="AU796" s="148" t="s">
        <v>88</v>
      </c>
      <c r="AV796" s="12" t="s">
        <v>88</v>
      </c>
      <c r="AW796" s="12" t="s">
        <v>36</v>
      </c>
      <c r="AX796" s="12" t="s">
        <v>75</v>
      </c>
      <c r="AY796" s="148" t="s">
        <v>150</v>
      </c>
    </row>
    <row r="797" spans="2:51" s="12" customFormat="1" ht="11.25" x14ac:dyDescent="0.2">
      <c r="B797" s="146"/>
      <c r="D797" s="147" t="s">
        <v>162</v>
      </c>
      <c r="E797" s="148" t="s">
        <v>19</v>
      </c>
      <c r="F797" s="149" t="s">
        <v>471</v>
      </c>
      <c r="H797" s="150">
        <v>2.0409999999999999</v>
      </c>
      <c r="I797" s="151"/>
      <c r="L797" s="146"/>
      <c r="M797" s="152"/>
      <c r="U797" s="331"/>
      <c r="V797" s="1" t="str">
        <f t="shared" si="10"/>
        <v/>
      </c>
      <c r="AT797" s="148" t="s">
        <v>162</v>
      </c>
      <c r="AU797" s="148" t="s">
        <v>88</v>
      </c>
      <c r="AV797" s="12" t="s">
        <v>88</v>
      </c>
      <c r="AW797" s="12" t="s">
        <v>36</v>
      </c>
      <c r="AX797" s="12" t="s">
        <v>75</v>
      </c>
      <c r="AY797" s="148" t="s">
        <v>150</v>
      </c>
    </row>
    <row r="798" spans="2:51" s="12" customFormat="1" ht="11.25" x14ac:dyDescent="0.2">
      <c r="B798" s="146"/>
      <c r="D798" s="147" t="s">
        <v>162</v>
      </c>
      <c r="E798" s="148" t="s">
        <v>19</v>
      </c>
      <c r="F798" s="149" t="s">
        <v>1105</v>
      </c>
      <c r="H798" s="150">
        <v>-4.7279999999999998</v>
      </c>
      <c r="I798" s="151"/>
      <c r="L798" s="146"/>
      <c r="M798" s="152"/>
      <c r="U798" s="331"/>
      <c r="V798" s="1" t="str">
        <f t="shared" si="10"/>
        <v/>
      </c>
      <c r="AT798" s="148" t="s">
        <v>162</v>
      </c>
      <c r="AU798" s="148" t="s">
        <v>88</v>
      </c>
      <c r="AV798" s="12" t="s">
        <v>88</v>
      </c>
      <c r="AW798" s="12" t="s">
        <v>36</v>
      </c>
      <c r="AX798" s="12" t="s">
        <v>75</v>
      </c>
      <c r="AY798" s="148" t="s">
        <v>150</v>
      </c>
    </row>
    <row r="799" spans="2:51" s="14" customFormat="1" ht="11.25" x14ac:dyDescent="0.2">
      <c r="B799" s="159"/>
      <c r="D799" s="147" t="s">
        <v>162</v>
      </c>
      <c r="E799" s="160" t="s">
        <v>19</v>
      </c>
      <c r="F799" s="161" t="s">
        <v>473</v>
      </c>
      <c r="H799" s="160" t="s">
        <v>19</v>
      </c>
      <c r="I799" s="162"/>
      <c r="L799" s="159"/>
      <c r="M799" s="163"/>
      <c r="U799" s="333"/>
      <c r="V799" s="1" t="str">
        <f t="shared" si="10"/>
        <v/>
      </c>
      <c r="AT799" s="160" t="s">
        <v>162</v>
      </c>
      <c r="AU799" s="160" t="s">
        <v>88</v>
      </c>
      <c r="AV799" s="14" t="s">
        <v>82</v>
      </c>
      <c r="AW799" s="14" t="s">
        <v>36</v>
      </c>
      <c r="AX799" s="14" t="s">
        <v>75</v>
      </c>
      <c r="AY799" s="160" t="s">
        <v>150</v>
      </c>
    </row>
    <row r="800" spans="2:51" s="12" customFormat="1" ht="11.25" x14ac:dyDescent="0.2">
      <c r="B800" s="146"/>
      <c r="D800" s="147" t="s">
        <v>162</v>
      </c>
      <c r="E800" s="148" t="s">
        <v>19</v>
      </c>
      <c r="F800" s="149" t="s">
        <v>1106</v>
      </c>
      <c r="H800" s="150">
        <v>15.49</v>
      </c>
      <c r="I800" s="151"/>
      <c r="L800" s="146"/>
      <c r="M800" s="152"/>
      <c r="U800" s="331"/>
      <c r="V800" s="1" t="str">
        <f t="shared" si="10"/>
        <v/>
      </c>
      <c r="AT800" s="148" t="s">
        <v>162</v>
      </c>
      <c r="AU800" s="148" t="s">
        <v>88</v>
      </c>
      <c r="AV800" s="12" t="s">
        <v>88</v>
      </c>
      <c r="AW800" s="12" t="s">
        <v>36</v>
      </c>
      <c r="AX800" s="12" t="s">
        <v>75</v>
      </c>
      <c r="AY800" s="148" t="s">
        <v>150</v>
      </c>
    </row>
    <row r="801" spans="2:65" s="14" customFormat="1" ht="11.25" x14ac:dyDescent="0.2">
      <c r="B801" s="159"/>
      <c r="D801" s="147" t="s">
        <v>162</v>
      </c>
      <c r="E801" s="160" t="s">
        <v>19</v>
      </c>
      <c r="F801" s="161" t="s">
        <v>1107</v>
      </c>
      <c r="H801" s="160" t="s">
        <v>19</v>
      </c>
      <c r="I801" s="162"/>
      <c r="L801" s="159"/>
      <c r="M801" s="163"/>
      <c r="U801" s="333"/>
      <c r="V801" s="1" t="str">
        <f t="shared" si="10"/>
        <v/>
      </c>
      <c r="AT801" s="160" t="s">
        <v>162</v>
      </c>
      <c r="AU801" s="160" t="s">
        <v>88</v>
      </c>
      <c r="AV801" s="14" t="s">
        <v>82</v>
      </c>
      <c r="AW801" s="14" t="s">
        <v>36</v>
      </c>
      <c r="AX801" s="14" t="s">
        <v>75</v>
      </c>
      <c r="AY801" s="160" t="s">
        <v>150</v>
      </c>
    </row>
    <row r="802" spans="2:65" s="12" customFormat="1" ht="11.25" x14ac:dyDescent="0.2">
      <c r="B802" s="146"/>
      <c r="D802" s="147" t="s">
        <v>162</v>
      </c>
      <c r="E802" s="148" t="s">
        <v>19</v>
      </c>
      <c r="F802" s="149" t="s">
        <v>1108</v>
      </c>
      <c r="H802" s="150">
        <v>-26.524999999999999</v>
      </c>
      <c r="I802" s="151"/>
      <c r="L802" s="146"/>
      <c r="M802" s="152"/>
      <c r="U802" s="331"/>
      <c r="V802" s="1" t="str">
        <f t="shared" si="10"/>
        <v/>
      </c>
      <c r="AT802" s="148" t="s">
        <v>162</v>
      </c>
      <c r="AU802" s="148" t="s">
        <v>88</v>
      </c>
      <c r="AV802" s="12" t="s">
        <v>88</v>
      </c>
      <c r="AW802" s="12" t="s">
        <v>36</v>
      </c>
      <c r="AX802" s="12" t="s">
        <v>75</v>
      </c>
      <c r="AY802" s="148" t="s">
        <v>150</v>
      </c>
    </row>
    <row r="803" spans="2:65" s="13" customFormat="1" ht="11.25" x14ac:dyDescent="0.2">
      <c r="B803" s="153"/>
      <c r="D803" s="147" t="s">
        <v>162</v>
      </c>
      <c r="E803" s="154" t="s">
        <v>19</v>
      </c>
      <c r="F803" s="155" t="s">
        <v>167</v>
      </c>
      <c r="H803" s="156">
        <v>385.71100000000001</v>
      </c>
      <c r="I803" s="157"/>
      <c r="L803" s="153"/>
      <c r="M803" s="158"/>
      <c r="U803" s="332"/>
      <c r="V803" s="1" t="str">
        <f t="shared" si="10"/>
        <v/>
      </c>
      <c r="AT803" s="154" t="s">
        <v>162</v>
      </c>
      <c r="AU803" s="154" t="s">
        <v>88</v>
      </c>
      <c r="AV803" s="13" t="s">
        <v>158</v>
      </c>
      <c r="AW803" s="13" t="s">
        <v>36</v>
      </c>
      <c r="AX803" s="13" t="s">
        <v>82</v>
      </c>
      <c r="AY803" s="154" t="s">
        <v>150</v>
      </c>
    </row>
    <row r="804" spans="2:65" s="1" customFormat="1" ht="24.2" customHeight="1" x14ac:dyDescent="0.2">
      <c r="B804" s="33"/>
      <c r="C804" s="129" t="s">
        <v>1109</v>
      </c>
      <c r="D804" s="129" t="s">
        <v>153</v>
      </c>
      <c r="E804" s="130" t="s">
        <v>1110</v>
      </c>
      <c r="F804" s="131" t="s">
        <v>1111</v>
      </c>
      <c r="G804" s="132" t="s">
        <v>170</v>
      </c>
      <c r="H804" s="133">
        <v>385.71100000000001</v>
      </c>
      <c r="I804" s="134"/>
      <c r="J804" s="135">
        <f>ROUND(I804*H804,2)</f>
        <v>0</v>
      </c>
      <c r="K804" s="131" t="s">
        <v>157</v>
      </c>
      <c r="L804" s="33"/>
      <c r="M804" s="136" t="s">
        <v>19</v>
      </c>
      <c r="N804" s="137" t="s">
        <v>47</v>
      </c>
      <c r="P804" s="138">
        <f>O804*H804</f>
        <v>0</v>
      </c>
      <c r="Q804" s="138">
        <v>2.5999999999999998E-4</v>
      </c>
      <c r="R804" s="138">
        <f>Q804*H804</f>
        <v>0.10028485999999999</v>
      </c>
      <c r="S804" s="138">
        <v>0</v>
      </c>
      <c r="T804" s="138">
        <f>S804*H804</f>
        <v>0</v>
      </c>
      <c r="U804" s="329" t="s">
        <v>19</v>
      </c>
      <c r="V804" s="1" t="str">
        <f t="shared" si="10"/>
        <v/>
      </c>
      <c r="AR804" s="140" t="s">
        <v>258</v>
      </c>
      <c r="AT804" s="140" t="s">
        <v>153</v>
      </c>
      <c r="AU804" s="140" t="s">
        <v>88</v>
      </c>
      <c r="AY804" s="18" t="s">
        <v>150</v>
      </c>
      <c r="BE804" s="141">
        <f>IF(N804="základní",J804,0)</f>
        <v>0</v>
      </c>
      <c r="BF804" s="141">
        <f>IF(N804="snížená",J804,0)</f>
        <v>0</v>
      </c>
      <c r="BG804" s="141">
        <f>IF(N804="zákl. přenesená",J804,0)</f>
        <v>0</v>
      </c>
      <c r="BH804" s="141">
        <f>IF(N804="sníž. přenesená",J804,0)</f>
        <v>0</v>
      </c>
      <c r="BI804" s="141">
        <f>IF(N804="nulová",J804,0)</f>
        <v>0</v>
      </c>
      <c r="BJ804" s="18" t="s">
        <v>88</v>
      </c>
      <c r="BK804" s="141">
        <f>ROUND(I804*H804,2)</f>
        <v>0</v>
      </c>
      <c r="BL804" s="18" t="s">
        <v>258</v>
      </c>
      <c r="BM804" s="140" t="s">
        <v>1112</v>
      </c>
    </row>
    <row r="805" spans="2:65" s="1" customFormat="1" ht="11.25" x14ac:dyDescent="0.2">
      <c r="B805" s="33"/>
      <c r="D805" s="142" t="s">
        <v>160</v>
      </c>
      <c r="F805" s="143" t="s">
        <v>1113</v>
      </c>
      <c r="I805" s="144"/>
      <c r="L805" s="33"/>
      <c r="M805" s="182"/>
      <c r="N805" s="183"/>
      <c r="O805" s="183"/>
      <c r="P805" s="183"/>
      <c r="Q805" s="183"/>
      <c r="R805" s="183"/>
      <c r="S805" s="183"/>
      <c r="T805" s="183"/>
      <c r="U805" s="335"/>
      <c r="V805" s="1" t="str">
        <f t="shared" si="10"/>
        <v/>
      </c>
      <c r="AT805" s="18" t="s">
        <v>160</v>
      </c>
      <c r="AU805" s="18" t="s">
        <v>88</v>
      </c>
    </row>
    <row r="806" spans="2:65" s="1" customFormat="1" ht="6.95" customHeight="1" x14ac:dyDescent="0.2">
      <c r="B806" s="42"/>
      <c r="C806" s="43"/>
      <c r="D806" s="43"/>
      <c r="E806" s="43"/>
      <c r="F806" s="43"/>
      <c r="G806" s="43"/>
      <c r="H806" s="43"/>
      <c r="I806" s="43"/>
      <c r="J806" s="43"/>
      <c r="K806" s="43"/>
      <c r="L806" s="33"/>
    </row>
  </sheetData>
  <sheetProtection algorithmName="SHA-512" hashValue="GwW1LOtaFCpEYrQDkkgVh2/g9uRItSPsT6z+YR3WFSJo54hJo8QGV9NDjar5Sp3BXHM+XtwWF9GMP1N9qryZxw==" saltValue="om4/Inl7Tb2ozN1IrOCTQw==" spinCount="100000" sheet="1" objects="1" scenarios="1" formatColumns="0" formatRows="0" autoFilter="0"/>
  <autoFilter ref="C103:K805" xr:uid="{00000000-0009-0000-0000-000001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08" r:id="rId1" xr:uid="{00000000-0004-0000-0100-000000000000}"/>
    <hyperlink ref="F115" r:id="rId2" xr:uid="{00000000-0004-0000-0100-000001000000}"/>
    <hyperlink ref="F128" r:id="rId3" xr:uid="{00000000-0004-0000-0100-000002000000}"/>
    <hyperlink ref="F132" r:id="rId4" xr:uid="{00000000-0004-0000-0100-000003000000}"/>
    <hyperlink ref="F138" r:id="rId5" xr:uid="{00000000-0004-0000-0100-000004000000}"/>
    <hyperlink ref="F140" r:id="rId6" xr:uid="{00000000-0004-0000-0100-000005000000}"/>
    <hyperlink ref="F147" r:id="rId7" xr:uid="{00000000-0004-0000-0100-000006000000}"/>
    <hyperlink ref="F149" r:id="rId8" xr:uid="{00000000-0004-0000-0100-000007000000}"/>
    <hyperlink ref="F151" r:id="rId9" xr:uid="{00000000-0004-0000-0100-000008000000}"/>
    <hyperlink ref="F156" r:id="rId10" xr:uid="{00000000-0004-0000-0100-000009000000}"/>
    <hyperlink ref="F160" r:id="rId11" xr:uid="{00000000-0004-0000-0100-00000A000000}"/>
    <hyperlink ref="F165" r:id="rId12" xr:uid="{00000000-0004-0000-0100-00000B000000}"/>
    <hyperlink ref="F170" r:id="rId13" xr:uid="{00000000-0004-0000-0100-00000C000000}"/>
    <hyperlink ref="F175" r:id="rId14" xr:uid="{00000000-0004-0000-0100-00000D000000}"/>
    <hyperlink ref="F180" r:id="rId15" xr:uid="{00000000-0004-0000-0100-00000E000000}"/>
    <hyperlink ref="F184" r:id="rId16" xr:uid="{00000000-0004-0000-0100-00000F000000}"/>
    <hyperlink ref="F193" r:id="rId17" xr:uid="{00000000-0004-0000-0100-000010000000}"/>
    <hyperlink ref="F215" r:id="rId18" xr:uid="{00000000-0004-0000-0100-000011000000}"/>
    <hyperlink ref="F224" r:id="rId19" xr:uid="{00000000-0004-0000-0100-000012000000}"/>
    <hyperlink ref="F232" r:id="rId20" xr:uid="{00000000-0004-0000-0100-000013000000}"/>
    <hyperlink ref="F243" r:id="rId21" xr:uid="{00000000-0004-0000-0100-000014000000}"/>
    <hyperlink ref="F247" r:id="rId22" xr:uid="{00000000-0004-0000-0100-000015000000}"/>
    <hyperlink ref="F254" r:id="rId23" xr:uid="{00000000-0004-0000-0100-000016000000}"/>
    <hyperlink ref="F259" r:id="rId24" xr:uid="{00000000-0004-0000-0100-000017000000}"/>
    <hyperlink ref="F264" r:id="rId25" xr:uid="{00000000-0004-0000-0100-000018000000}"/>
    <hyperlink ref="F268" r:id="rId26" xr:uid="{00000000-0004-0000-0100-000019000000}"/>
    <hyperlink ref="F272" r:id="rId27" xr:uid="{00000000-0004-0000-0100-00001A000000}"/>
    <hyperlink ref="F276" r:id="rId28" xr:uid="{00000000-0004-0000-0100-00001B000000}"/>
    <hyperlink ref="F281" r:id="rId29" xr:uid="{00000000-0004-0000-0100-00001C000000}"/>
    <hyperlink ref="F285" r:id="rId30" xr:uid="{00000000-0004-0000-0100-00001D000000}"/>
    <hyperlink ref="F290" r:id="rId31" xr:uid="{00000000-0004-0000-0100-00001E000000}"/>
    <hyperlink ref="F294" r:id="rId32" xr:uid="{00000000-0004-0000-0100-00001F000000}"/>
    <hyperlink ref="F299" r:id="rId33" xr:uid="{00000000-0004-0000-0100-000020000000}"/>
    <hyperlink ref="F304" r:id="rId34" xr:uid="{00000000-0004-0000-0100-000021000000}"/>
    <hyperlink ref="F342" r:id="rId35" xr:uid="{00000000-0004-0000-0100-000022000000}"/>
    <hyperlink ref="F350" r:id="rId36" xr:uid="{00000000-0004-0000-0100-000023000000}"/>
    <hyperlink ref="F356" r:id="rId37" xr:uid="{00000000-0004-0000-0100-000024000000}"/>
    <hyperlink ref="F363" r:id="rId38" xr:uid="{00000000-0004-0000-0100-000025000000}"/>
    <hyperlink ref="F369" r:id="rId39" xr:uid="{00000000-0004-0000-0100-000026000000}"/>
    <hyperlink ref="F384" r:id="rId40" xr:uid="{00000000-0004-0000-0100-000027000000}"/>
    <hyperlink ref="F391" r:id="rId41" xr:uid="{00000000-0004-0000-0100-000028000000}"/>
    <hyperlink ref="F393" r:id="rId42" xr:uid="{00000000-0004-0000-0100-000029000000}"/>
    <hyperlink ref="F395" r:id="rId43" xr:uid="{00000000-0004-0000-0100-00002A000000}"/>
    <hyperlink ref="F399" r:id="rId44" xr:uid="{00000000-0004-0000-0100-00002B000000}"/>
    <hyperlink ref="F403" r:id="rId45" xr:uid="{00000000-0004-0000-0100-00002C000000}"/>
    <hyperlink ref="F407" r:id="rId46" xr:uid="{00000000-0004-0000-0100-00002D000000}"/>
    <hyperlink ref="F411" r:id="rId47" xr:uid="{00000000-0004-0000-0100-00002E000000}"/>
    <hyperlink ref="F415" r:id="rId48" xr:uid="{00000000-0004-0000-0100-00002F000000}"/>
    <hyperlink ref="F424" r:id="rId49" xr:uid="{00000000-0004-0000-0100-000030000000}"/>
    <hyperlink ref="F434" r:id="rId50" xr:uid="{00000000-0004-0000-0100-000031000000}"/>
    <hyperlink ref="F439" r:id="rId51" xr:uid="{00000000-0004-0000-0100-000032000000}"/>
    <hyperlink ref="F441" r:id="rId52" xr:uid="{00000000-0004-0000-0100-000033000000}"/>
    <hyperlink ref="F444" r:id="rId53" xr:uid="{00000000-0004-0000-0100-000034000000}"/>
    <hyperlink ref="F446" r:id="rId54" xr:uid="{00000000-0004-0000-0100-000035000000}"/>
    <hyperlink ref="F448" r:id="rId55" xr:uid="{00000000-0004-0000-0100-000036000000}"/>
    <hyperlink ref="F452" r:id="rId56" xr:uid="{00000000-0004-0000-0100-000037000000}"/>
    <hyperlink ref="F458" r:id="rId57" xr:uid="{00000000-0004-0000-0100-000038000000}"/>
    <hyperlink ref="F464" r:id="rId58" xr:uid="{00000000-0004-0000-0100-000039000000}"/>
    <hyperlink ref="F473" r:id="rId59" xr:uid="{00000000-0004-0000-0100-00003A000000}"/>
    <hyperlink ref="F477" r:id="rId60" xr:uid="{00000000-0004-0000-0100-00003B000000}"/>
    <hyperlink ref="F482" r:id="rId61" xr:uid="{00000000-0004-0000-0100-00003C000000}"/>
    <hyperlink ref="F487" r:id="rId62" xr:uid="{00000000-0004-0000-0100-00003D000000}"/>
    <hyperlink ref="F493" r:id="rId63" xr:uid="{00000000-0004-0000-0100-00003E000000}"/>
    <hyperlink ref="F495" r:id="rId64" xr:uid="{00000000-0004-0000-0100-00003F000000}"/>
    <hyperlink ref="F497" r:id="rId65" xr:uid="{00000000-0004-0000-0100-000040000000}"/>
    <hyperlink ref="F499" r:id="rId66" xr:uid="{00000000-0004-0000-0100-000041000000}"/>
    <hyperlink ref="F504" r:id="rId67" xr:uid="{00000000-0004-0000-0100-000042000000}"/>
    <hyperlink ref="F519" r:id="rId68" xr:uid="{00000000-0004-0000-0100-000043000000}"/>
    <hyperlink ref="F522" r:id="rId69" xr:uid="{00000000-0004-0000-0100-000044000000}"/>
    <hyperlink ref="F526" r:id="rId70" xr:uid="{00000000-0004-0000-0100-000045000000}"/>
    <hyperlink ref="F528" r:id="rId71" xr:uid="{00000000-0004-0000-0100-000046000000}"/>
    <hyperlink ref="F530" r:id="rId72" xr:uid="{00000000-0004-0000-0100-000047000000}"/>
    <hyperlink ref="F532" r:id="rId73" xr:uid="{00000000-0004-0000-0100-000048000000}"/>
    <hyperlink ref="F580" r:id="rId74" xr:uid="{00000000-0004-0000-0100-000049000000}"/>
    <hyperlink ref="F583" r:id="rId75" xr:uid="{00000000-0004-0000-0100-00004A000000}"/>
    <hyperlink ref="F597" r:id="rId76" xr:uid="{00000000-0004-0000-0100-00004B000000}"/>
    <hyperlink ref="F600" r:id="rId77" xr:uid="{00000000-0004-0000-0100-00004C000000}"/>
    <hyperlink ref="F608" r:id="rId78" xr:uid="{00000000-0004-0000-0100-00004D000000}"/>
    <hyperlink ref="F612" r:id="rId79" xr:uid="{00000000-0004-0000-0100-00004E000000}"/>
    <hyperlink ref="F618" r:id="rId80" xr:uid="{00000000-0004-0000-0100-00004F000000}"/>
    <hyperlink ref="F625" r:id="rId81" xr:uid="{00000000-0004-0000-0100-000050000000}"/>
    <hyperlink ref="F633" r:id="rId82" xr:uid="{00000000-0004-0000-0100-000051000000}"/>
    <hyperlink ref="F640" r:id="rId83" xr:uid="{00000000-0004-0000-0100-000052000000}"/>
    <hyperlink ref="F646" r:id="rId84" xr:uid="{00000000-0004-0000-0100-000053000000}"/>
    <hyperlink ref="F652" r:id="rId85" xr:uid="{00000000-0004-0000-0100-000054000000}"/>
    <hyperlink ref="F655" r:id="rId86" xr:uid="{00000000-0004-0000-0100-000055000000}"/>
    <hyperlink ref="F663" r:id="rId87" xr:uid="{00000000-0004-0000-0100-000056000000}"/>
    <hyperlink ref="F673" r:id="rId88" xr:uid="{00000000-0004-0000-0100-000057000000}"/>
    <hyperlink ref="F683" r:id="rId89" xr:uid="{00000000-0004-0000-0100-000058000000}"/>
    <hyperlink ref="F692" r:id="rId90" xr:uid="{00000000-0004-0000-0100-000059000000}"/>
    <hyperlink ref="F695" r:id="rId91" xr:uid="{00000000-0004-0000-0100-00005A000000}"/>
    <hyperlink ref="F697" r:id="rId92" xr:uid="{00000000-0004-0000-0100-00005B000000}"/>
    <hyperlink ref="F710" r:id="rId93" xr:uid="{00000000-0004-0000-0100-00005C000000}"/>
    <hyperlink ref="F714" r:id="rId94" xr:uid="{00000000-0004-0000-0100-00005D000000}"/>
    <hyperlink ref="F716" r:id="rId95" xr:uid="{00000000-0004-0000-0100-00005E000000}"/>
    <hyperlink ref="F727" r:id="rId96" xr:uid="{00000000-0004-0000-0100-00005F000000}"/>
    <hyperlink ref="F737" r:id="rId97" xr:uid="{00000000-0004-0000-0100-000060000000}"/>
    <hyperlink ref="F745" r:id="rId98" xr:uid="{00000000-0004-0000-0100-000061000000}"/>
    <hyperlink ref="F750" r:id="rId99" xr:uid="{00000000-0004-0000-0100-000062000000}"/>
    <hyperlink ref="F755" r:id="rId100" xr:uid="{00000000-0004-0000-0100-000063000000}"/>
    <hyperlink ref="F758" r:id="rId101" xr:uid="{00000000-0004-0000-0100-000064000000}"/>
    <hyperlink ref="F764" r:id="rId102" xr:uid="{00000000-0004-0000-0100-000065000000}"/>
    <hyperlink ref="F766" r:id="rId103" xr:uid="{00000000-0004-0000-0100-000066000000}"/>
    <hyperlink ref="F805" r:id="rId104" xr:uid="{00000000-0004-0000-0100-00006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5"/>
  <sheetViews>
    <sheetView showGridLines="0" workbookViewId="0">
      <selection activeCell="AB96" sqref="AB9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1114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21. 5. 2024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ROUND((SUM(BE89:BE124)),  2)</f>
        <v>0</v>
      </c>
      <c r="I35" s="92">
        <v>0.21</v>
      </c>
      <c r="J35" s="82">
        <f>ROUND(((SUM(BE89:BE124))*I35),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ROUND((SUM(BF89:BF124)),  2)</f>
        <v>0</v>
      </c>
      <c r="I36" s="92">
        <v>0.12</v>
      </c>
      <c r="J36" s="82">
        <f>ROUND(((SUM(BF89:BF124))*I36),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Lesnická 1155/8, 15000 Praha 5, b.j.č. 1155/2 -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ZTI - Zdravotně technické 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Lesnická 1155/8, 15000 Praha 5</v>
      </c>
      <c r="I56" s="28" t="s">
        <v>23</v>
      </c>
      <c r="J56" s="50" t="str">
        <f>IF(J14="","",J14)</f>
        <v>21. 5. 2024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1115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1116</v>
      </c>
      <c r="E65" s="104"/>
      <c r="F65" s="104"/>
      <c r="G65" s="104"/>
      <c r="H65" s="104"/>
      <c r="I65" s="104"/>
      <c r="J65" s="105">
        <f>J97</f>
        <v>0</v>
      </c>
      <c r="L65" s="102"/>
    </row>
    <row r="66" spans="2:12" s="8" customFormat="1" ht="24.95" customHeight="1" x14ac:dyDescent="0.2">
      <c r="B66" s="102"/>
      <c r="D66" s="103" t="s">
        <v>1117</v>
      </c>
      <c r="E66" s="104"/>
      <c r="F66" s="104"/>
      <c r="G66" s="104"/>
      <c r="H66" s="104"/>
      <c r="I66" s="104"/>
      <c r="J66" s="105">
        <f>J105</f>
        <v>0</v>
      </c>
      <c r="L66" s="102"/>
    </row>
    <row r="67" spans="2:12" s="8" customFormat="1" ht="24.95" customHeight="1" x14ac:dyDescent="0.2">
      <c r="B67" s="102"/>
      <c r="D67" s="103" t="s">
        <v>1118</v>
      </c>
      <c r="E67" s="104"/>
      <c r="F67" s="104"/>
      <c r="G67" s="104"/>
      <c r="H67" s="104"/>
      <c r="I67" s="104"/>
      <c r="J67" s="105">
        <f>J122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134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Lesnická 1155/8, 15000 Praha 5, b.j.č. 1155/2 -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4" t="s">
        <v>108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3" t="str">
        <f>E11</f>
        <v>ZTI - Zdravotně technické instalace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Lesnická 1155/8, 15000 Praha 5</v>
      </c>
      <c r="I83" s="28" t="s">
        <v>23</v>
      </c>
      <c r="J83" s="50" t="str">
        <f>IF(J14="","",J14)</f>
        <v>21. 5. 2024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135</v>
      </c>
      <c r="D88" s="112" t="s">
        <v>60</v>
      </c>
      <c r="E88" s="112" t="s">
        <v>56</v>
      </c>
      <c r="F88" s="112" t="s">
        <v>57</v>
      </c>
      <c r="G88" s="112" t="s">
        <v>136</v>
      </c>
      <c r="H88" s="112" t="s">
        <v>137</v>
      </c>
      <c r="I88" s="112" t="s">
        <v>138</v>
      </c>
      <c r="J88" s="112" t="s">
        <v>113</v>
      </c>
      <c r="K88" s="113" t="s">
        <v>139</v>
      </c>
      <c r="L88" s="110"/>
      <c r="M88" s="56" t="s">
        <v>19</v>
      </c>
      <c r="N88" s="57" t="s">
        <v>45</v>
      </c>
      <c r="O88" s="57" t="s">
        <v>140</v>
      </c>
      <c r="P88" s="57" t="s">
        <v>141</v>
      </c>
      <c r="Q88" s="57" t="s">
        <v>142</v>
      </c>
      <c r="R88" s="57" t="s">
        <v>143</v>
      </c>
      <c r="S88" s="57" t="s">
        <v>144</v>
      </c>
      <c r="T88" s="57" t="s">
        <v>145</v>
      </c>
      <c r="U88" s="326" t="s">
        <v>1604</v>
      </c>
    </row>
    <row r="89" spans="2:65" s="1" customFormat="1" ht="22.9" customHeight="1" x14ac:dyDescent="0.25">
      <c r="B89" s="33"/>
      <c r="C89" s="61" t="s">
        <v>147</v>
      </c>
      <c r="J89" s="114">
        <f>BK89</f>
        <v>0</v>
      </c>
      <c r="L89" s="33"/>
      <c r="M89" s="59"/>
      <c r="N89" s="51"/>
      <c r="O89" s="51"/>
      <c r="P89" s="115">
        <f>P90+P97+P105+P122</f>
        <v>0</v>
      </c>
      <c r="Q89" s="51"/>
      <c r="R89" s="115">
        <f>R90+R97+R105+R122</f>
        <v>0</v>
      </c>
      <c r="S89" s="51"/>
      <c r="T89" s="115">
        <f>T90+T97+T105+T122</f>
        <v>0</v>
      </c>
      <c r="U89" s="327">
        <f>SUM(V89:V666)</f>
        <v>0</v>
      </c>
      <c r="AT89" s="18" t="s">
        <v>74</v>
      </c>
      <c r="AU89" s="18" t="s">
        <v>114</v>
      </c>
      <c r="BK89" s="116">
        <f>BK90+BK97+BK105+BK122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1119</v>
      </c>
      <c r="F90" s="119" t="s">
        <v>1120</v>
      </c>
      <c r="I90" s="120"/>
      <c r="J90" s="121">
        <f>BK90</f>
        <v>0</v>
      </c>
      <c r="L90" s="117"/>
      <c r="M90" s="122"/>
      <c r="P90" s="123">
        <f>SUM(P91:P96)</f>
        <v>0</v>
      </c>
      <c r="R90" s="123">
        <f>SUM(R91:R96)</f>
        <v>0</v>
      </c>
      <c r="T90" s="123">
        <f>SUM(T91:T96)</f>
        <v>0</v>
      </c>
      <c r="U90" s="328"/>
      <c r="V90" s="1" t="str">
        <f t="shared" ref="V90:V124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150</v>
      </c>
      <c r="BK90" s="126">
        <f>SUM(BK91:BK96)</f>
        <v>0</v>
      </c>
    </row>
    <row r="91" spans="2:65" s="1" customFormat="1" ht="16.5" customHeight="1" x14ac:dyDescent="0.2">
      <c r="B91" s="33"/>
      <c r="C91" s="129" t="s">
        <v>82</v>
      </c>
      <c r="D91" s="129" t="s">
        <v>153</v>
      </c>
      <c r="E91" s="130" t="s">
        <v>1121</v>
      </c>
      <c r="F91" s="131" t="s">
        <v>1122</v>
      </c>
      <c r="G91" s="132" t="s">
        <v>1123</v>
      </c>
      <c r="H91" s="133">
        <v>3</v>
      </c>
      <c r="I91" s="134"/>
      <c r="J91" s="135">
        <f t="shared" ref="J91:J96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6" si="2">O91*H91</f>
        <v>0</v>
      </c>
      <c r="Q91" s="138">
        <v>0</v>
      </c>
      <c r="R91" s="138">
        <f t="shared" ref="R91:R96" si="3">Q91*H91</f>
        <v>0</v>
      </c>
      <c r="S91" s="138">
        <v>0</v>
      </c>
      <c r="T91" s="138">
        <f t="shared" ref="T91:T96" si="4">S91*H91</f>
        <v>0</v>
      </c>
      <c r="U91" s="329" t="s">
        <v>19</v>
      </c>
      <c r="V91" s="1" t="str">
        <f t="shared" si="0"/>
        <v/>
      </c>
      <c r="AR91" s="140" t="s">
        <v>158</v>
      </c>
      <c r="AT91" s="140" t="s">
        <v>153</v>
      </c>
      <c r="AU91" s="140" t="s">
        <v>82</v>
      </c>
      <c r="AY91" s="18" t="s">
        <v>150</v>
      </c>
      <c r="BE91" s="141">
        <f t="shared" ref="BE91:BE96" si="5">IF(N91="základní",J91,0)</f>
        <v>0</v>
      </c>
      <c r="BF91" s="141">
        <f t="shared" ref="BF91:BF96" si="6">IF(N91="snížená",J91,0)</f>
        <v>0</v>
      </c>
      <c r="BG91" s="141">
        <f t="shared" ref="BG91:BG96" si="7">IF(N91="zákl. přenesená",J91,0)</f>
        <v>0</v>
      </c>
      <c r="BH91" s="141">
        <f t="shared" ref="BH91:BH96" si="8">IF(N91="sníž. přenesená",J91,0)</f>
        <v>0</v>
      </c>
      <c r="BI91" s="141">
        <f t="shared" ref="BI91:BI96" si="9">IF(N91="nulová",J91,0)</f>
        <v>0</v>
      </c>
      <c r="BJ91" s="18" t="s">
        <v>88</v>
      </c>
      <c r="BK91" s="141">
        <f t="shared" ref="BK91:BK96" si="10">ROUND(I91*H91,2)</f>
        <v>0</v>
      </c>
      <c r="BL91" s="18" t="s">
        <v>158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153</v>
      </c>
      <c r="E92" s="130" t="s">
        <v>1124</v>
      </c>
      <c r="F92" s="131" t="s">
        <v>1125</v>
      </c>
      <c r="G92" s="132" t="s">
        <v>1126</v>
      </c>
      <c r="H92" s="133">
        <v>8.5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158</v>
      </c>
      <c r="AT92" s="140" t="s">
        <v>153</v>
      </c>
      <c r="AU92" s="140" t="s">
        <v>82</v>
      </c>
      <c r="AY92" s="18" t="s">
        <v>150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158</v>
      </c>
      <c r="BM92" s="140" t="s">
        <v>158</v>
      </c>
    </row>
    <row r="93" spans="2:65" s="1" customFormat="1" ht="16.5" customHeight="1" x14ac:dyDescent="0.2">
      <c r="B93" s="33"/>
      <c r="C93" s="129" t="s">
        <v>151</v>
      </c>
      <c r="D93" s="129" t="s">
        <v>153</v>
      </c>
      <c r="E93" s="130" t="s">
        <v>1127</v>
      </c>
      <c r="F93" s="131" t="s">
        <v>1128</v>
      </c>
      <c r="G93" s="132" t="s">
        <v>1123</v>
      </c>
      <c r="H93" s="133">
        <v>17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158</v>
      </c>
      <c r="AT93" s="140" t="s">
        <v>153</v>
      </c>
      <c r="AU93" s="140" t="s">
        <v>82</v>
      </c>
      <c r="AY93" s="18" t="s">
        <v>150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158</v>
      </c>
      <c r="BM93" s="140" t="s">
        <v>192</v>
      </c>
    </row>
    <row r="94" spans="2:65" s="1" customFormat="1" ht="16.5" customHeight="1" x14ac:dyDescent="0.2">
      <c r="B94" s="33"/>
      <c r="C94" s="129" t="s">
        <v>158</v>
      </c>
      <c r="D94" s="129" t="s">
        <v>153</v>
      </c>
      <c r="E94" s="130" t="s">
        <v>1129</v>
      </c>
      <c r="F94" s="131" t="s">
        <v>1130</v>
      </c>
      <c r="G94" s="132" t="s">
        <v>1123</v>
      </c>
      <c r="H94" s="133">
        <v>4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158</v>
      </c>
      <c r="AT94" s="140" t="s">
        <v>153</v>
      </c>
      <c r="AU94" s="140" t="s">
        <v>82</v>
      </c>
      <c r="AY94" s="18" t="s">
        <v>150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158</v>
      </c>
      <c r="BM94" s="140" t="s">
        <v>205</v>
      </c>
    </row>
    <row r="95" spans="2:65" s="1" customFormat="1" ht="21.75" customHeight="1" x14ac:dyDescent="0.2">
      <c r="B95" s="33"/>
      <c r="C95" s="129" t="s">
        <v>186</v>
      </c>
      <c r="D95" s="129" t="s">
        <v>153</v>
      </c>
      <c r="E95" s="130" t="s">
        <v>1131</v>
      </c>
      <c r="F95" s="131" t="s">
        <v>1132</v>
      </c>
      <c r="G95" s="132" t="s">
        <v>1123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158</v>
      </c>
      <c r="AT95" s="140" t="s">
        <v>153</v>
      </c>
      <c r="AU95" s="140" t="s">
        <v>82</v>
      </c>
      <c r="AY95" s="18" t="s">
        <v>150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158</v>
      </c>
      <c r="BM95" s="140" t="s">
        <v>219</v>
      </c>
    </row>
    <row r="96" spans="2:65" s="1" customFormat="1" ht="16.5" customHeight="1" x14ac:dyDescent="0.2">
      <c r="B96" s="33"/>
      <c r="C96" s="129" t="s">
        <v>192</v>
      </c>
      <c r="D96" s="129" t="s">
        <v>153</v>
      </c>
      <c r="E96" s="130" t="s">
        <v>1133</v>
      </c>
      <c r="F96" s="131" t="s">
        <v>1134</v>
      </c>
      <c r="G96" s="132" t="s">
        <v>1123</v>
      </c>
      <c r="H96" s="133">
        <v>1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158</v>
      </c>
      <c r="AT96" s="140" t="s">
        <v>153</v>
      </c>
      <c r="AU96" s="140" t="s">
        <v>82</v>
      </c>
      <c r="AY96" s="18" t="s">
        <v>150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158</v>
      </c>
      <c r="BM96" s="140" t="s">
        <v>8</v>
      </c>
    </row>
    <row r="97" spans="2:65" s="11" customFormat="1" ht="25.9" customHeight="1" x14ac:dyDescent="0.2">
      <c r="B97" s="117"/>
      <c r="D97" s="118" t="s">
        <v>74</v>
      </c>
      <c r="E97" s="119" t="s">
        <v>1135</v>
      </c>
      <c r="F97" s="119" t="s">
        <v>1136</v>
      </c>
      <c r="I97" s="120"/>
      <c r="J97" s="121">
        <f>BK97</f>
        <v>0</v>
      </c>
      <c r="L97" s="117"/>
      <c r="M97" s="122"/>
      <c r="P97" s="123">
        <f>SUM(P98:P104)</f>
        <v>0</v>
      </c>
      <c r="R97" s="123">
        <f>SUM(R98:R104)</f>
        <v>0</v>
      </c>
      <c r="T97" s="123">
        <f>SUM(T98:T104)</f>
        <v>0</v>
      </c>
      <c r="U97" s="328"/>
      <c r="V97" s="1" t="str">
        <f t="shared" si="0"/>
        <v/>
      </c>
      <c r="AR97" s="118" t="s">
        <v>82</v>
      </c>
      <c r="AT97" s="125" t="s">
        <v>74</v>
      </c>
      <c r="AU97" s="125" t="s">
        <v>75</v>
      </c>
      <c r="AY97" s="118" t="s">
        <v>150</v>
      </c>
      <c r="BK97" s="126">
        <f>SUM(BK98:BK104)</f>
        <v>0</v>
      </c>
    </row>
    <row r="98" spans="2:65" s="1" customFormat="1" ht="16.5" customHeight="1" x14ac:dyDescent="0.2">
      <c r="B98" s="33"/>
      <c r="C98" s="129" t="s">
        <v>200</v>
      </c>
      <c r="D98" s="129" t="s">
        <v>153</v>
      </c>
      <c r="E98" s="130" t="s">
        <v>1137</v>
      </c>
      <c r="F98" s="131" t="s">
        <v>1138</v>
      </c>
      <c r="G98" s="132" t="s">
        <v>1126</v>
      </c>
      <c r="H98" s="133">
        <v>11</v>
      </c>
      <c r="I98" s="134"/>
      <c r="J98" s="135">
        <f t="shared" ref="J98:J104" si="11"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ref="P98:P104" si="12">O98*H98</f>
        <v>0</v>
      </c>
      <c r="Q98" s="138">
        <v>0</v>
      </c>
      <c r="R98" s="138">
        <f t="shared" ref="R98:R104" si="13">Q98*H98</f>
        <v>0</v>
      </c>
      <c r="S98" s="138">
        <v>0</v>
      </c>
      <c r="T98" s="138">
        <f t="shared" ref="T98:T104" si="14">S98*H98</f>
        <v>0</v>
      </c>
      <c r="U98" s="329" t="s">
        <v>19</v>
      </c>
      <c r="V98" s="1" t="str">
        <f t="shared" si="0"/>
        <v/>
      </c>
      <c r="AR98" s="140" t="s">
        <v>158</v>
      </c>
      <c r="AT98" s="140" t="s">
        <v>153</v>
      </c>
      <c r="AU98" s="140" t="s">
        <v>82</v>
      </c>
      <c r="AY98" s="18" t="s">
        <v>150</v>
      </c>
      <c r="BE98" s="141">
        <f t="shared" ref="BE98:BE104" si="15">IF(N98="základní",J98,0)</f>
        <v>0</v>
      </c>
      <c r="BF98" s="141">
        <f t="shared" ref="BF98:BF104" si="16">IF(N98="snížená",J98,0)</f>
        <v>0</v>
      </c>
      <c r="BG98" s="141">
        <f t="shared" ref="BG98:BG104" si="17">IF(N98="zákl. přenesená",J98,0)</f>
        <v>0</v>
      </c>
      <c r="BH98" s="141">
        <f t="shared" ref="BH98:BH104" si="18">IF(N98="sníž. přenesená",J98,0)</f>
        <v>0</v>
      </c>
      <c r="BI98" s="141">
        <f t="shared" ref="BI98:BI104" si="19">IF(N98="nulová",J98,0)</f>
        <v>0</v>
      </c>
      <c r="BJ98" s="18" t="s">
        <v>88</v>
      </c>
      <c r="BK98" s="141">
        <f t="shared" ref="BK98:BK104" si="20">ROUND(I98*H98,2)</f>
        <v>0</v>
      </c>
      <c r="BL98" s="18" t="s">
        <v>158</v>
      </c>
      <c r="BM98" s="140" t="s">
        <v>244</v>
      </c>
    </row>
    <row r="99" spans="2:65" s="1" customFormat="1" ht="16.5" customHeight="1" x14ac:dyDescent="0.2">
      <c r="B99" s="33"/>
      <c r="C99" s="129" t="s">
        <v>205</v>
      </c>
      <c r="D99" s="129" t="s">
        <v>153</v>
      </c>
      <c r="E99" s="130" t="s">
        <v>1139</v>
      </c>
      <c r="F99" s="131" t="s">
        <v>1140</v>
      </c>
      <c r="G99" s="132" t="s">
        <v>1126</v>
      </c>
      <c r="H99" s="133">
        <v>9.5</v>
      </c>
      <c r="I99" s="134"/>
      <c r="J99" s="135">
        <f t="shared" si="1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12"/>
        <v>0</v>
      </c>
      <c r="Q99" s="138">
        <v>0</v>
      </c>
      <c r="R99" s="138">
        <f t="shared" si="13"/>
        <v>0</v>
      </c>
      <c r="S99" s="138">
        <v>0</v>
      </c>
      <c r="T99" s="138">
        <f t="shared" si="14"/>
        <v>0</v>
      </c>
      <c r="U99" s="329" t="s">
        <v>19</v>
      </c>
      <c r="V99" s="1" t="str">
        <f t="shared" si="0"/>
        <v/>
      </c>
      <c r="AR99" s="140" t="s">
        <v>158</v>
      </c>
      <c r="AT99" s="140" t="s">
        <v>153</v>
      </c>
      <c r="AU99" s="140" t="s">
        <v>82</v>
      </c>
      <c r="AY99" s="18" t="s">
        <v>150</v>
      </c>
      <c r="BE99" s="141">
        <f t="shared" si="15"/>
        <v>0</v>
      </c>
      <c r="BF99" s="141">
        <f t="shared" si="16"/>
        <v>0</v>
      </c>
      <c r="BG99" s="141">
        <f t="shared" si="17"/>
        <v>0</v>
      </c>
      <c r="BH99" s="141">
        <f t="shared" si="18"/>
        <v>0</v>
      </c>
      <c r="BI99" s="141">
        <f t="shared" si="19"/>
        <v>0</v>
      </c>
      <c r="BJ99" s="18" t="s">
        <v>88</v>
      </c>
      <c r="BK99" s="141">
        <f t="shared" si="20"/>
        <v>0</v>
      </c>
      <c r="BL99" s="18" t="s">
        <v>158</v>
      </c>
      <c r="BM99" s="140" t="s">
        <v>258</v>
      </c>
    </row>
    <row r="100" spans="2:65" s="1" customFormat="1" ht="16.5" customHeight="1" x14ac:dyDescent="0.2">
      <c r="B100" s="33"/>
      <c r="C100" s="129" t="s">
        <v>214</v>
      </c>
      <c r="D100" s="129" t="s">
        <v>153</v>
      </c>
      <c r="E100" s="130" t="s">
        <v>1141</v>
      </c>
      <c r="F100" s="131" t="s">
        <v>1142</v>
      </c>
      <c r="G100" s="132" t="s">
        <v>1123</v>
      </c>
      <c r="H100" s="133">
        <v>24</v>
      </c>
      <c r="I100" s="134"/>
      <c r="J100" s="135">
        <f t="shared" si="1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12"/>
        <v>0</v>
      </c>
      <c r="Q100" s="138">
        <v>0</v>
      </c>
      <c r="R100" s="138">
        <f t="shared" si="13"/>
        <v>0</v>
      </c>
      <c r="S100" s="138">
        <v>0</v>
      </c>
      <c r="T100" s="138">
        <f t="shared" si="14"/>
        <v>0</v>
      </c>
      <c r="U100" s="329" t="s">
        <v>19</v>
      </c>
      <c r="V100" s="1" t="str">
        <f t="shared" si="0"/>
        <v/>
      </c>
      <c r="AR100" s="140" t="s">
        <v>158</v>
      </c>
      <c r="AT100" s="140" t="s">
        <v>153</v>
      </c>
      <c r="AU100" s="140" t="s">
        <v>82</v>
      </c>
      <c r="AY100" s="18" t="s">
        <v>150</v>
      </c>
      <c r="BE100" s="141">
        <f t="shared" si="15"/>
        <v>0</v>
      </c>
      <c r="BF100" s="141">
        <f t="shared" si="16"/>
        <v>0</v>
      </c>
      <c r="BG100" s="141">
        <f t="shared" si="17"/>
        <v>0</v>
      </c>
      <c r="BH100" s="141">
        <f t="shared" si="18"/>
        <v>0</v>
      </c>
      <c r="BI100" s="141">
        <f t="shared" si="19"/>
        <v>0</v>
      </c>
      <c r="BJ100" s="18" t="s">
        <v>88</v>
      </c>
      <c r="BK100" s="141">
        <f t="shared" si="20"/>
        <v>0</v>
      </c>
      <c r="BL100" s="18" t="s">
        <v>158</v>
      </c>
      <c r="BM100" s="140" t="s">
        <v>270</v>
      </c>
    </row>
    <row r="101" spans="2:65" s="1" customFormat="1" ht="33" customHeight="1" x14ac:dyDescent="0.2">
      <c r="B101" s="33"/>
      <c r="C101" s="129" t="s">
        <v>219</v>
      </c>
      <c r="D101" s="129" t="s">
        <v>153</v>
      </c>
      <c r="E101" s="130" t="s">
        <v>1143</v>
      </c>
      <c r="F101" s="131" t="s">
        <v>1144</v>
      </c>
      <c r="G101" s="132" t="s">
        <v>1126</v>
      </c>
      <c r="H101" s="133">
        <v>9.5</v>
      </c>
      <c r="I101" s="134"/>
      <c r="J101" s="135">
        <f t="shared" si="1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12"/>
        <v>0</v>
      </c>
      <c r="Q101" s="138">
        <v>0</v>
      </c>
      <c r="R101" s="138">
        <f t="shared" si="13"/>
        <v>0</v>
      </c>
      <c r="S101" s="138">
        <v>0</v>
      </c>
      <c r="T101" s="138">
        <f t="shared" si="14"/>
        <v>0</v>
      </c>
      <c r="U101" s="329" t="s">
        <v>19</v>
      </c>
      <c r="V101" s="1" t="str">
        <f t="shared" si="0"/>
        <v/>
      </c>
      <c r="AR101" s="140" t="s">
        <v>158</v>
      </c>
      <c r="AT101" s="140" t="s">
        <v>153</v>
      </c>
      <c r="AU101" s="140" t="s">
        <v>82</v>
      </c>
      <c r="AY101" s="18" t="s">
        <v>150</v>
      </c>
      <c r="BE101" s="141">
        <f t="shared" si="15"/>
        <v>0</v>
      </c>
      <c r="BF101" s="141">
        <f t="shared" si="16"/>
        <v>0</v>
      </c>
      <c r="BG101" s="141">
        <f t="shared" si="17"/>
        <v>0</v>
      </c>
      <c r="BH101" s="141">
        <f t="shared" si="18"/>
        <v>0</v>
      </c>
      <c r="BI101" s="141">
        <f t="shared" si="19"/>
        <v>0</v>
      </c>
      <c r="BJ101" s="18" t="s">
        <v>88</v>
      </c>
      <c r="BK101" s="141">
        <f t="shared" si="20"/>
        <v>0</v>
      </c>
      <c r="BL101" s="18" t="s">
        <v>158</v>
      </c>
      <c r="BM101" s="140" t="s">
        <v>286</v>
      </c>
    </row>
    <row r="102" spans="2:65" s="1" customFormat="1" ht="16.5" customHeight="1" x14ac:dyDescent="0.2">
      <c r="B102" s="33"/>
      <c r="C102" s="129" t="s">
        <v>224</v>
      </c>
      <c r="D102" s="129" t="s">
        <v>153</v>
      </c>
      <c r="E102" s="130" t="s">
        <v>1145</v>
      </c>
      <c r="F102" s="131" t="s">
        <v>1146</v>
      </c>
      <c r="G102" s="132" t="s">
        <v>1123</v>
      </c>
      <c r="H102" s="133">
        <v>13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29" t="s">
        <v>19</v>
      </c>
      <c r="V102" s="1" t="str">
        <f t="shared" si="0"/>
        <v/>
      </c>
      <c r="AR102" s="140" t="s">
        <v>158</v>
      </c>
      <c r="AT102" s="140" t="s">
        <v>153</v>
      </c>
      <c r="AU102" s="140" t="s">
        <v>82</v>
      </c>
      <c r="AY102" s="18" t="s">
        <v>150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158</v>
      </c>
      <c r="BM102" s="140" t="s">
        <v>295</v>
      </c>
    </row>
    <row r="103" spans="2:65" s="1" customFormat="1" ht="16.5" customHeight="1" x14ac:dyDescent="0.2">
      <c r="B103" s="33"/>
      <c r="C103" s="129" t="s">
        <v>8</v>
      </c>
      <c r="D103" s="129" t="s">
        <v>153</v>
      </c>
      <c r="E103" s="130" t="s">
        <v>1147</v>
      </c>
      <c r="F103" s="131" t="s">
        <v>1148</v>
      </c>
      <c r="G103" s="132" t="s">
        <v>1123</v>
      </c>
      <c r="H103" s="133">
        <v>1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29" t="s">
        <v>19</v>
      </c>
      <c r="V103" s="1" t="str">
        <f t="shared" si="0"/>
        <v/>
      </c>
      <c r="AR103" s="140" t="s">
        <v>158</v>
      </c>
      <c r="AT103" s="140" t="s">
        <v>153</v>
      </c>
      <c r="AU103" s="140" t="s">
        <v>82</v>
      </c>
      <c r="AY103" s="18" t="s">
        <v>150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158</v>
      </c>
      <c r="BM103" s="140" t="s">
        <v>322</v>
      </c>
    </row>
    <row r="104" spans="2:65" s="1" customFormat="1" ht="16.5" customHeight="1" x14ac:dyDescent="0.2">
      <c r="B104" s="33"/>
      <c r="C104" s="129" t="s">
        <v>237</v>
      </c>
      <c r="D104" s="129" t="s">
        <v>153</v>
      </c>
      <c r="E104" s="130" t="s">
        <v>1149</v>
      </c>
      <c r="F104" s="131" t="s">
        <v>1150</v>
      </c>
      <c r="G104" s="132" t="s">
        <v>1123</v>
      </c>
      <c r="H104" s="133">
        <v>4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29" t="s">
        <v>19</v>
      </c>
      <c r="V104" s="1" t="str">
        <f t="shared" si="0"/>
        <v/>
      </c>
      <c r="AR104" s="140" t="s">
        <v>158</v>
      </c>
      <c r="AT104" s="140" t="s">
        <v>153</v>
      </c>
      <c r="AU104" s="140" t="s">
        <v>82</v>
      </c>
      <c r="AY104" s="18" t="s">
        <v>150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158</v>
      </c>
      <c r="BM104" s="140" t="s">
        <v>342</v>
      </c>
    </row>
    <row r="105" spans="2:65" s="11" customFormat="1" ht="25.9" customHeight="1" x14ac:dyDescent="0.2">
      <c r="B105" s="117"/>
      <c r="D105" s="118" t="s">
        <v>74</v>
      </c>
      <c r="E105" s="119" t="s">
        <v>1151</v>
      </c>
      <c r="F105" s="119" t="s">
        <v>1152</v>
      </c>
      <c r="I105" s="120"/>
      <c r="J105" s="121">
        <f>BK105</f>
        <v>0</v>
      </c>
      <c r="L105" s="117"/>
      <c r="M105" s="122"/>
      <c r="P105" s="123">
        <f>SUM(P106:P121)</f>
        <v>0</v>
      </c>
      <c r="R105" s="123">
        <f>SUM(R106:R121)</f>
        <v>0</v>
      </c>
      <c r="T105" s="123">
        <f>SUM(T106:T121)</f>
        <v>0</v>
      </c>
      <c r="U105" s="328"/>
      <c r="V105" s="1" t="str">
        <f t="shared" si="0"/>
        <v/>
      </c>
      <c r="AR105" s="118" t="s">
        <v>82</v>
      </c>
      <c r="AT105" s="125" t="s">
        <v>74</v>
      </c>
      <c r="AU105" s="125" t="s">
        <v>75</v>
      </c>
      <c r="AY105" s="118" t="s">
        <v>150</v>
      </c>
      <c r="BK105" s="126">
        <f>SUM(BK106:BK121)</f>
        <v>0</v>
      </c>
    </row>
    <row r="106" spans="2:65" s="1" customFormat="1" ht="16.5" customHeight="1" x14ac:dyDescent="0.2">
      <c r="B106" s="33"/>
      <c r="C106" s="129" t="s">
        <v>244</v>
      </c>
      <c r="D106" s="129" t="s">
        <v>153</v>
      </c>
      <c r="E106" s="130" t="s">
        <v>1153</v>
      </c>
      <c r="F106" s="131" t="s">
        <v>1154</v>
      </c>
      <c r="G106" s="132" t="s">
        <v>1123</v>
      </c>
      <c r="H106" s="133">
        <v>1</v>
      </c>
      <c r="I106" s="134"/>
      <c r="J106" s="135">
        <f t="shared" ref="J106:J121" si="21">ROUND(I106*H106,2)</f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ref="P106:P121" si="22">O106*H106</f>
        <v>0</v>
      </c>
      <c r="Q106" s="138">
        <v>0</v>
      </c>
      <c r="R106" s="138">
        <f t="shared" ref="R106:R121" si="23">Q106*H106</f>
        <v>0</v>
      </c>
      <c r="S106" s="138">
        <v>0</v>
      </c>
      <c r="T106" s="138">
        <f t="shared" ref="T106:T121" si="24">S106*H106</f>
        <v>0</v>
      </c>
      <c r="U106" s="329" t="s">
        <v>19</v>
      </c>
      <c r="V106" s="1" t="str">
        <f t="shared" si="0"/>
        <v/>
      </c>
      <c r="AR106" s="140" t="s">
        <v>158</v>
      </c>
      <c r="AT106" s="140" t="s">
        <v>153</v>
      </c>
      <c r="AU106" s="140" t="s">
        <v>82</v>
      </c>
      <c r="AY106" s="18" t="s">
        <v>150</v>
      </c>
      <c r="BE106" s="141">
        <f t="shared" ref="BE106:BE121" si="25">IF(N106="základní",J106,0)</f>
        <v>0</v>
      </c>
      <c r="BF106" s="141">
        <f t="shared" ref="BF106:BF121" si="26">IF(N106="snížená",J106,0)</f>
        <v>0</v>
      </c>
      <c r="BG106" s="141">
        <f t="shared" ref="BG106:BG121" si="27">IF(N106="zákl. přenesená",J106,0)</f>
        <v>0</v>
      </c>
      <c r="BH106" s="141">
        <f t="shared" ref="BH106:BH121" si="28">IF(N106="sníž. přenesená",J106,0)</f>
        <v>0</v>
      </c>
      <c r="BI106" s="141">
        <f t="shared" ref="BI106:BI121" si="29">IF(N106="nulová",J106,0)</f>
        <v>0</v>
      </c>
      <c r="BJ106" s="18" t="s">
        <v>88</v>
      </c>
      <c r="BK106" s="141">
        <f t="shared" ref="BK106:BK121" si="30">ROUND(I106*H106,2)</f>
        <v>0</v>
      </c>
      <c r="BL106" s="18" t="s">
        <v>158</v>
      </c>
      <c r="BM106" s="140" t="s">
        <v>351</v>
      </c>
    </row>
    <row r="107" spans="2:65" s="1" customFormat="1" ht="24.2" customHeight="1" x14ac:dyDescent="0.2">
      <c r="B107" s="33"/>
      <c r="C107" s="129" t="s">
        <v>251</v>
      </c>
      <c r="D107" s="129" t="s">
        <v>153</v>
      </c>
      <c r="E107" s="130" t="s">
        <v>1155</v>
      </c>
      <c r="F107" s="131" t="s">
        <v>1156</v>
      </c>
      <c r="G107" s="132" t="s">
        <v>1123</v>
      </c>
      <c r="H107" s="133">
        <v>1</v>
      </c>
      <c r="I107" s="134"/>
      <c r="J107" s="135">
        <f t="shared" si="2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2"/>
        <v>0</v>
      </c>
      <c r="Q107" s="138">
        <v>0</v>
      </c>
      <c r="R107" s="138">
        <f t="shared" si="23"/>
        <v>0</v>
      </c>
      <c r="S107" s="138">
        <v>0</v>
      </c>
      <c r="T107" s="138">
        <f t="shared" si="24"/>
        <v>0</v>
      </c>
      <c r="U107" s="329" t="s">
        <v>19</v>
      </c>
      <c r="V107" s="1" t="str">
        <f t="shared" si="0"/>
        <v/>
      </c>
      <c r="AR107" s="140" t="s">
        <v>158</v>
      </c>
      <c r="AT107" s="140" t="s">
        <v>153</v>
      </c>
      <c r="AU107" s="140" t="s">
        <v>82</v>
      </c>
      <c r="AY107" s="18" t="s">
        <v>150</v>
      </c>
      <c r="BE107" s="141">
        <f t="shared" si="25"/>
        <v>0</v>
      </c>
      <c r="BF107" s="141">
        <f t="shared" si="26"/>
        <v>0</v>
      </c>
      <c r="BG107" s="141">
        <f t="shared" si="27"/>
        <v>0</v>
      </c>
      <c r="BH107" s="141">
        <f t="shared" si="28"/>
        <v>0</v>
      </c>
      <c r="BI107" s="141">
        <f t="shared" si="29"/>
        <v>0</v>
      </c>
      <c r="BJ107" s="18" t="s">
        <v>88</v>
      </c>
      <c r="BK107" s="141">
        <f t="shared" si="30"/>
        <v>0</v>
      </c>
      <c r="BL107" s="18" t="s">
        <v>158</v>
      </c>
      <c r="BM107" s="140" t="s">
        <v>366</v>
      </c>
    </row>
    <row r="108" spans="2:65" s="1" customFormat="1" ht="16.5" customHeight="1" x14ac:dyDescent="0.2">
      <c r="B108" s="33"/>
      <c r="C108" s="129" t="s">
        <v>258</v>
      </c>
      <c r="D108" s="129" t="s">
        <v>153</v>
      </c>
      <c r="E108" s="130" t="s">
        <v>1157</v>
      </c>
      <c r="F108" s="131" t="s">
        <v>1158</v>
      </c>
      <c r="G108" s="132" t="s">
        <v>1123</v>
      </c>
      <c r="H108" s="133">
        <v>1</v>
      </c>
      <c r="I108" s="134"/>
      <c r="J108" s="135">
        <f t="shared" si="2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2"/>
        <v>0</v>
      </c>
      <c r="Q108" s="138">
        <v>0</v>
      </c>
      <c r="R108" s="138">
        <f t="shared" si="23"/>
        <v>0</v>
      </c>
      <c r="S108" s="138">
        <v>0</v>
      </c>
      <c r="T108" s="138">
        <f t="shared" si="24"/>
        <v>0</v>
      </c>
      <c r="U108" s="329" t="s">
        <v>171</v>
      </c>
      <c r="V108" s="1">
        <f t="shared" si="0"/>
        <v>0</v>
      </c>
      <c r="AR108" s="140" t="s">
        <v>158</v>
      </c>
      <c r="AT108" s="140" t="s">
        <v>153</v>
      </c>
      <c r="AU108" s="140" t="s">
        <v>82</v>
      </c>
      <c r="AY108" s="18" t="s">
        <v>150</v>
      </c>
      <c r="BE108" s="141">
        <f t="shared" si="25"/>
        <v>0</v>
      </c>
      <c r="BF108" s="141">
        <f t="shared" si="26"/>
        <v>0</v>
      </c>
      <c r="BG108" s="141">
        <f t="shared" si="27"/>
        <v>0</v>
      </c>
      <c r="BH108" s="141">
        <f t="shared" si="28"/>
        <v>0</v>
      </c>
      <c r="BI108" s="141">
        <f t="shared" si="29"/>
        <v>0</v>
      </c>
      <c r="BJ108" s="18" t="s">
        <v>88</v>
      </c>
      <c r="BK108" s="141">
        <f t="shared" si="30"/>
        <v>0</v>
      </c>
      <c r="BL108" s="18" t="s">
        <v>158</v>
      </c>
      <c r="BM108" s="140" t="s">
        <v>380</v>
      </c>
    </row>
    <row r="109" spans="2:65" s="1" customFormat="1" ht="21.75" customHeight="1" x14ac:dyDescent="0.2">
      <c r="B109" s="33"/>
      <c r="C109" s="129" t="s">
        <v>264</v>
      </c>
      <c r="D109" s="129" t="s">
        <v>153</v>
      </c>
      <c r="E109" s="130" t="s">
        <v>1159</v>
      </c>
      <c r="F109" s="131" t="s">
        <v>1160</v>
      </c>
      <c r="G109" s="132" t="s">
        <v>1123</v>
      </c>
      <c r="H109" s="133">
        <v>1</v>
      </c>
      <c r="I109" s="134"/>
      <c r="J109" s="135">
        <f t="shared" si="2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2"/>
        <v>0</v>
      </c>
      <c r="Q109" s="138">
        <v>0</v>
      </c>
      <c r="R109" s="138">
        <f t="shared" si="23"/>
        <v>0</v>
      </c>
      <c r="S109" s="138">
        <v>0</v>
      </c>
      <c r="T109" s="138">
        <f t="shared" si="24"/>
        <v>0</v>
      </c>
      <c r="U109" s="329" t="s">
        <v>171</v>
      </c>
      <c r="V109" s="1">
        <f t="shared" si="0"/>
        <v>0</v>
      </c>
      <c r="AR109" s="140" t="s">
        <v>158</v>
      </c>
      <c r="AT109" s="140" t="s">
        <v>153</v>
      </c>
      <c r="AU109" s="140" t="s">
        <v>82</v>
      </c>
      <c r="AY109" s="18" t="s">
        <v>150</v>
      </c>
      <c r="BE109" s="141">
        <f t="shared" si="25"/>
        <v>0</v>
      </c>
      <c r="BF109" s="141">
        <f t="shared" si="26"/>
        <v>0</v>
      </c>
      <c r="BG109" s="141">
        <f t="shared" si="27"/>
        <v>0</v>
      </c>
      <c r="BH109" s="141">
        <f t="shared" si="28"/>
        <v>0</v>
      </c>
      <c r="BI109" s="141">
        <f t="shared" si="29"/>
        <v>0</v>
      </c>
      <c r="BJ109" s="18" t="s">
        <v>88</v>
      </c>
      <c r="BK109" s="141">
        <f t="shared" si="30"/>
        <v>0</v>
      </c>
      <c r="BL109" s="18" t="s">
        <v>158</v>
      </c>
      <c r="BM109" s="140" t="s">
        <v>392</v>
      </c>
    </row>
    <row r="110" spans="2:65" s="1" customFormat="1" ht="16.5" customHeight="1" x14ac:dyDescent="0.2">
      <c r="B110" s="33"/>
      <c r="C110" s="129" t="s">
        <v>270</v>
      </c>
      <c r="D110" s="129" t="s">
        <v>153</v>
      </c>
      <c r="E110" s="130" t="s">
        <v>1161</v>
      </c>
      <c r="F110" s="131" t="s">
        <v>1162</v>
      </c>
      <c r="G110" s="132" t="s">
        <v>1123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29" t="s">
        <v>19</v>
      </c>
      <c r="V110" s="1" t="str">
        <f t="shared" si="0"/>
        <v/>
      </c>
      <c r="AR110" s="140" t="s">
        <v>158</v>
      </c>
      <c r="AT110" s="140" t="s">
        <v>153</v>
      </c>
      <c r="AU110" s="140" t="s">
        <v>82</v>
      </c>
      <c r="AY110" s="18" t="s">
        <v>150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158</v>
      </c>
      <c r="BM110" s="140" t="s">
        <v>405</v>
      </c>
    </row>
    <row r="111" spans="2:65" s="1" customFormat="1" ht="16.5" customHeight="1" x14ac:dyDescent="0.2">
      <c r="B111" s="33"/>
      <c r="C111" s="129" t="s">
        <v>281</v>
      </c>
      <c r="D111" s="129" t="s">
        <v>153</v>
      </c>
      <c r="E111" s="130" t="s">
        <v>1163</v>
      </c>
      <c r="F111" s="131" t="s">
        <v>1164</v>
      </c>
      <c r="G111" s="132" t="s">
        <v>1123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29" t="s">
        <v>19</v>
      </c>
      <c r="V111" s="1" t="str">
        <f t="shared" si="0"/>
        <v/>
      </c>
      <c r="AR111" s="140" t="s">
        <v>158</v>
      </c>
      <c r="AT111" s="140" t="s">
        <v>153</v>
      </c>
      <c r="AU111" s="140" t="s">
        <v>82</v>
      </c>
      <c r="AY111" s="18" t="s">
        <v>150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158</v>
      </c>
      <c r="BM111" s="140" t="s">
        <v>419</v>
      </c>
    </row>
    <row r="112" spans="2:65" s="1" customFormat="1" ht="16.5" customHeight="1" x14ac:dyDescent="0.2">
      <c r="B112" s="33"/>
      <c r="C112" s="129" t="s">
        <v>286</v>
      </c>
      <c r="D112" s="129" t="s">
        <v>153</v>
      </c>
      <c r="E112" s="130" t="s">
        <v>1165</v>
      </c>
      <c r="F112" s="131" t="s">
        <v>1166</v>
      </c>
      <c r="G112" s="132" t="s">
        <v>1123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29" t="s">
        <v>19</v>
      </c>
      <c r="V112" s="1" t="str">
        <f t="shared" si="0"/>
        <v/>
      </c>
      <c r="AR112" s="140" t="s">
        <v>158</v>
      </c>
      <c r="AT112" s="140" t="s">
        <v>153</v>
      </c>
      <c r="AU112" s="140" t="s">
        <v>82</v>
      </c>
      <c r="AY112" s="18" t="s">
        <v>150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158</v>
      </c>
      <c r="BM112" s="140" t="s">
        <v>431</v>
      </c>
    </row>
    <row r="113" spans="2:65" s="1" customFormat="1" ht="16.5" customHeight="1" x14ac:dyDescent="0.2">
      <c r="B113" s="33"/>
      <c r="C113" s="129" t="s">
        <v>7</v>
      </c>
      <c r="D113" s="129" t="s">
        <v>153</v>
      </c>
      <c r="E113" s="130" t="s">
        <v>1167</v>
      </c>
      <c r="F113" s="131" t="s">
        <v>1168</v>
      </c>
      <c r="G113" s="132" t="s">
        <v>1123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29" t="s">
        <v>19</v>
      </c>
      <c r="V113" s="1" t="str">
        <f t="shared" si="0"/>
        <v/>
      </c>
      <c r="AR113" s="140" t="s">
        <v>158</v>
      </c>
      <c r="AT113" s="140" t="s">
        <v>153</v>
      </c>
      <c r="AU113" s="140" t="s">
        <v>82</v>
      </c>
      <c r="AY113" s="18" t="s">
        <v>150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158</v>
      </c>
      <c r="BM113" s="140" t="s">
        <v>476</v>
      </c>
    </row>
    <row r="114" spans="2:65" s="1" customFormat="1" ht="16.5" customHeight="1" x14ac:dyDescent="0.2">
      <c r="B114" s="33"/>
      <c r="C114" s="129" t="s">
        <v>295</v>
      </c>
      <c r="D114" s="129" t="s">
        <v>153</v>
      </c>
      <c r="E114" s="130" t="s">
        <v>1169</v>
      </c>
      <c r="F114" s="131" t="s">
        <v>1170</v>
      </c>
      <c r="G114" s="132" t="s">
        <v>1123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29" t="s">
        <v>171</v>
      </c>
      <c r="V114" s="1">
        <f t="shared" si="0"/>
        <v>0</v>
      </c>
      <c r="AR114" s="140" t="s">
        <v>158</v>
      </c>
      <c r="AT114" s="140" t="s">
        <v>153</v>
      </c>
      <c r="AU114" s="140" t="s">
        <v>82</v>
      </c>
      <c r="AY114" s="18" t="s">
        <v>150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158</v>
      </c>
      <c r="BM114" s="140" t="s">
        <v>491</v>
      </c>
    </row>
    <row r="115" spans="2:65" s="1" customFormat="1" ht="16.5" customHeight="1" x14ac:dyDescent="0.2">
      <c r="B115" s="33"/>
      <c r="C115" s="129" t="s">
        <v>311</v>
      </c>
      <c r="D115" s="129" t="s">
        <v>153</v>
      </c>
      <c r="E115" s="130" t="s">
        <v>1171</v>
      </c>
      <c r="F115" s="131" t="s">
        <v>1172</v>
      </c>
      <c r="G115" s="132" t="s">
        <v>1123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29" t="s">
        <v>171</v>
      </c>
      <c r="V115" s="1">
        <f t="shared" si="0"/>
        <v>0</v>
      </c>
      <c r="AR115" s="140" t="s">
        <v>158</v>
      </c>
      <c r="AT115" s="140" t="s">
        <v>153</v>
      </c>
      <c r="AU115" s="140" t="s">
        <v>82</v>
      </c>
      <c r="AY115" s="18" t="s">
        <v>150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158</v>
      </c>
      <c r="BM115" s="140" t="s">
        <v>506</v>
      </c>
    </row>
    <row r="116" spans="2:65" s="1" customFormat="1" ht="16.5" customHeight="1" x14ac:dyDescent="0.2">
      <c r="B116" s="33"/>
      <c r="C116" s="129" t="s">
        <v>322</v>
      </c>
      <c r="D116" s="129" t="s">
        <v>153</v>
      </c>
      <c r="E116" s="130" t="s">
        <v>1173</v>
      </c>
      <c r="F116" s="131" t="s">
        <v>1174</v>
      </c>
      <c r="G116" s="132" t="s">
        <v>1123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29" t="s">
        <v>19</v>
      </c>
      <c r="V116" s="1" t="str">
        <f t="shared" si="0"/>
        <v/>
      </c>
      <c r="AR116" s="140" t="s">
        <v>158</v>
      </c>
      <c r="AT116" s="140" t="s">
        <v>153</v>
      </c>
      <c r="AU116" s="140" t="s">
        <v>82</v>
      </c>
      <c r="AY116" s="18" t="s">
        <v>150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158</v>
      </c>
      <c r="BM116" s="140" t="s">
        <v>524</v>
      </c>
    </row>
    <row r="117" spans="2:65" s="1" customFormat="1" ht="16.5" customHeight="1" x14ac:dyDescent="0.2">
      <c r="B117" s="33"/>
      <c r="C117" s="129" t="s">
        <v>332</v>
      </c>
      <c r="D117" s="129" t="s">
        <v>153</v>
      </c>
      <c r="E117" s="130" t="s">
        <v>1175</v>
      </c>
      <c r="F117" s="131" t="s">
        <v>1176</v>
      </c>
      <c r="G117" s="132" t="s">
        <v>1123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29" t="s">
        <v>19</v>
      </c>
      <c r="V117" s="1" t="str">
        <f t="shared" si="0"/>
        <v/>
      </c>
      <c r="AR117" s="140" t="s">
        <v>158</v>
      </c>
      <c r="AT117" s="140" t="s">
        <v>153</v>
      </c>
      <c r="AU117" s="140" t="s">
        <v>82</v>
      </c>
      <c r="AY117" s="18" t="s">
        <v>150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158</v>
      </c>
      <c r="BM117" s="140" t="s">
        <v>537</v>
      </c>
    </row>
    <row r="118" spans="2:65" s="1" customFormat="1" ht="16.5" customHeight="1" x14ac:dyDescent="0.2">
      <c r="B118" s="33"/>
      <c r="C118" s="129" t="s">
        <v>342</v>
      </c>
      <c r="D118" s="129" t="s">
        <v>153</v>
      </c>
      <c r="E118" s="130" t="s">
        <v>1177</v>
      </c>
      <c r="F118" s="131" t="s">
        <v>1178</v>
      </c>
      <c r="G118" s="132" t="s">
        <v>1123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29" t="s">
        <v>19</v>
      </c>
      <c r="V118" s="1" t="str">
        <f t="shared" si="0"/>
        <v/>
      </c>
      <c r="AR118" s="140" t="s">
        <v>158</v>
      </c>
      <c r="AT118" s="140" t="s">
        <v>153</v>
      </c>
      <c r="AU118" s="140" t="s">
        <v>82</v>
      </c>
      <c r="AY118" s="18" t="s">
        <v>150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158</v>
      </c>
      <c r="BM118" s="140" t="s">
        <v>548</v>
      </c>
    </row>
    <row r="119" spans="2:65" s="1" customFormat="1" ht="16.5" customHeight="1" x14ac:dyDescent="0.2">
      <c r="B119" s="33"/>
      <c r="C119" s="129" t="s">
        <v>347</v>
      </c>
      <c r="D119" s="129" t="s">
        <v>153</v>
      </c>
      <c r="E119" s="130" t="s">
        <v>1179</v>
      </c>
      <c r="F119" s="131" t="s">
        <v>1180</v>
      </c>
      <c r="G119" s="132" t="s">
        <v>1123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29" t="s">
        <v>19</v>
      </c>
      <c r="V119" s="1" t="str">
        <f t="shared" si="0"/>
        <v/>
      </c>
      <c r="AR119" s="140" t="s">
        <v>158</v>
      </c>
      <c r="AT119" s="140" t="s">
        <v>153</v>
      </c>
      <c r="AU119" s="140" t="s">
        <v>82</v>
      </c>
      <c r="AY119" s="18" t="s">
        <v>150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158</v>
      </c>
      <c r="BM119" s="140" t="s">
        <v>561</v>
      </c>
    </row>
    <row r="120" spans="2:65" s="1" customFormat="1" ht="16.5" customHeight="1" x14ac:dyDescent="0.2">
      <c r="B120" s="33"/>
      <c r="C120" s="129" t="s">
        <v>351</v>
      </c>
      <c r="D120" s="129" t="s">
        <v>153</v>
      </c>
      <c r="E120" s="130" t="s">
        <v>1181</v>
      </c>
      <c r="F120" s="131" t="s">
        <v>1182</v>
      </c>
      <c r="G120" s="132" t="s">
        <v>1123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29" t="s">
        <v>19</v>
      </c>
      <c r="V120" s="1" t="str">
        <f t="shared" si="0"/>
        <v/>
      </c>
      <c r="AR120" s="140" t="s">
        <v>158</v>
      </c>
      <c r="AT120" s="140" t="s">
        <v>153</v>
      </c>
      <c r="AU120" s="140" t="s">
        <v>82</v>
      </c>
      <c r="AY120" s="18" t="s">
        <v>150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158</v>
      </c>
      <c r="BM120" s="140" t="s">
        <v>573</v>
      </c>
    </row>
    <row r="121" spans="2:65" s="1" customFormat="1" ht="21.75" customHeight="1" x14ac:dyDescent="0.2">
      <c r="B121" s="33"/>
      <c r="C121" s="129" t="s">
        <v>357</v>
      </c>
      <c r="D121" s="129" t="s">
        <v>153</v>
      </c>
      <c r="E121" s="130" t="s">
        <v>1183</v>
      </c>
      <c r="F121" s="131" t="s">
        <v>1184</v>
      </c>
      <c r="G121" s="132" t="s">
        <v>1123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29" t="s">
        <v>171</v>
      </c>
      <c r="V121" s="1">
        <f t="shared" si="0"/>
        <v>0</v>
      </c>
      <c r="AR121" s="140" t="s">
        <v>158</v>
      </c>
      <c r="AT121" s="140" t="s">
        <v>153</v>
      </c>
      <c r="AU121" s="140" t="s">
        <v>82</v>
      </c>
      <c r="AY121" s="18" t="s">
        <v>150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158</v>
      </c>
      <c r="BM121" s="140" t="s">
        <v>591</v>
      </c>
    </row>
    <row r="122" spans="2:65" s="11" customFormat="1" ht="25.9" customHeight="1" x14ac:dyDescent="0.2">
      <c r="B122" s="117"/>
      <c r="D122" s="118" t="s">
        <v>74</v>
      </c>
      <c r="E122" s="119" t="s">
        <v>1185</v>
      </c>
      <c r="F122" s="119" t="s">
        <v>1186</v>
      </c>
      <c r="I122" s="120"/>
      <c r="J122" s="121">
        <f>BK122</f>
        <v>0</v>
      </c>
      <c r="L122" s="117"/>
      <c r="M122" s="122"/>
      <c r="P122" s="123">
        <f>SUM(P123:P124)</f>
        <v>0</v>
      </c>
      <c r="R122" s="123">
        <f>SUM(R123:R124)</f>
        <v>0</v>
      </c>
      <c r="T122" s="123">
        <f>SUM(T123:T124)</f>
        <v>0</v>
      </c>
      <c r="U122" s="328"/>
      <c r="V122" s="1" t="str">
        <f t="shared" si="0"/>
        <v/>
      </c>
      <c r="AR122" s="118" t="s">
        <v>82</v>
      </c>
      <c r="AT122" s="125" t="s">
        <v>74</v>
      </c>
      <c r="AU122" s="125" t="s">
        <v>75</v>
      </c>
      <c r="AY122" s="118" t="s">
        <v>150</v>
      </c>
      <c r="BK122" s="126">
        <f>SUM(BK123:BK124)</f>
        <v>0</v>
      </c>
    </row>
    <row r="123" spans="2:65" s="1" customFormat="1" ht="24.2" customHeight="1" x14ac:dyDescent="0.2">
      <c r="B123" s="33"/>
      <c r="C123" s="129" t="s">
        <v>366</v>
      </c>
      <c r="D123" s="129" t="s">
        <v>153</v>
      </c>
      <c r="E123" s="130" t="s">
        <v>1187</v>
      </c>
      <c r="F123" s="131" t="s">
        <v>1188</v>
      </c>
      <c r="G123" s="132" t="s">
        <v>1189</v>
      </c>
      <c r="H123" s="133">
        <v>20.5</v>
      </c>
      <c r="I123" s="134"/>
      <c r="J123" s="135">
        <f>ROUND(I123*H123,2)</f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8">
        <f>S123*H123</f>
        <v>0</v>
      </c>
      <c r="U123" s="329" t="s">
        <v>19</v>
      </c>
      <c r="V123" s="1" t="str">
        <f t="shared" si="0"/>
        <v/>
      </c>
      <c r="AR123" s="140" t="s">
        <v>158</v>
      </c>
      <c r="AT123" s="140" t="s">
        <v>153</v>
      </c>
      <c r="AU123" s="140" t="s">
        <v>82</v>
      </c>
      <c r="AY123" s="18" t="s">
        <v>150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158</v>
      </c>
      <c r="BM123" s="140" t="s">
        <v>606</v>
      </c>
    </row>
    <row r="124" spans="2:65" s="1" customFormat="1" ht="16.5" customHeight="1" x14ac:dyDescent="0.2">
      <c r="B124" s="33"/>
      <c r="C124" s="129" t="s">
        <v>373</v>
      </c>
      <c r="D124" s="129" t="s">
        <v>153</v>
      </c>
      <c r="E124" s="130" t="s">
        <v>1190</v>
      </c>
      <c r="F124" s="131" t="s">
        <v>1191</v>
      </c>
      <c r="G124" s="132" t="s">
        <v>1189</v>
      </c>
      <c r="H124" s="133">
        <v>8.5</v>
      </c>
      <c r="I124" s="134"/>
      <c r="J124" s="135">
        <f>ROUND(I124*H124,2)</f>
        <v>0</v>
      </c>
      <c r="K124" s="131" t="s">
        <v>19</v>
      </c>
      <c r="L124" s="33"/>
      <c r="M124" s="185" t="s">
        <v>19</v>
      </c>
      <c r="N124" s="186" t="s">
        <v>47</v>
      </c>
      <c r="O124" s="183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7">
        <f>S124*H124</f>
        <v>0</v>
      </c>
      <c r="U124" s="336" t="s">
        <v>19</v>
      </c>
      <c r="V124" s="1" t="str">
        <f t="shared" si="0"/>
        <v/>
      </c>
      <c r="AR124" s="140" t="s">
        <v>158</v>
      </c>
      <c r="AT124" s="140" t="s">
        <v>153</v>
      </c>
      <c r="AU124" s="140" t="s">
        <v>82</v>
      </c>
      <c r="AY124" s="18" t="s">
        <v>150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158</v>
      </c>
      <c r="BM124" s="140" t="s">
        <v>616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uXJkYrHTV5UjKB39P4EIivJf9Tk9Q69W6aYiz1DAQ3vf1iy0VlJeLpl42KlLKosFMF+GwGHVuobjtRTgNK+1lw==" saltValue="wnHLnON/7dWavbZZAU9JsA==" spinCount="100000" sheet="1" objects="1" scenarios="1" formatColumns="0" formatRows="0" autoFilter="0"/>
  <autoFilter ref="C88:K124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9"/>
  <sheetViews>
    <sheetView showGridLines="0" workbookViewId="0">
      <selection activeCell="I105" sqref="I10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1192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21. 5. 2024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ROUND((SUM(BE92:BE138)),  2)</f>
        <v>0</v>
      </c>
      <c r="I35" s="92">
        <v>0.21</v>
      </c>
      <c r="J35" s="82">
        <f>ROUND(((SUM(BE92:BE138))*I35),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ROUND((SUM(BF92:BF138)),  2)</f>
        <v>0</v>
      </c>
      <c r="I36" s="92">
        <v>0.12</v>
      </c>
      <c r="J36" s="82">
        <f>ROUND(((SUM(BF92:BF138))*I36),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ROUND((SUM(BG92:BG138)),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ROUND((SUM(BH92:BH138)),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ROUND((SUM(BI92:BI138)),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Lesnická 1155/8, 15000 Praha 5, b.j.č. 1155/2 -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ÚT - Vytápění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Lesnická 1155/8, 15000 Praha 5</v>
      </c>
      <c r="I56" s="28" t="s">
        <v>23</v>
      </c>
      <c r="J56" s="50" t="str">
        <f>IF(J14="","",J14)</f>
        <v>21. 5. 2024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J92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1193</v>
      </c>
      <c r="E64" s="104"/>
      <c r="F64" s="104"/>
      <c r="G64" s="104"/>
      <c r="H64" s="104"/>
      <c r="I64" s="104"/>
      <c r="J64" s="105">
        <f>J93</f>
        <v>0</v>
      </c>
      <c r="L64" s="102"/>
    </row>
    <row r="65" spans="2:12" s="8" customFormat="1" ht="24.95" customHeight="1" x14ac:dyDescent="0.2">
      <c r="B65" s="102"/>
      <c r="D65" s="103" t="s">
        <v>1194</v>
      </c>
      <c r="E65" s="104"/>
      <c r="F65" s="104"/>
      <c r="G65" s="104"/>
      <c r="H65" s="104"/>
      <c r="I65" s="104"/>
      <c r="J65" s="105">
        <f>J97</f>
        <v>0</v>
      </c>
      <c r="L65" s="102"/>
    </row>
    <row r="66" spans="2:12" s="8" customFormat="1" ht="24.95" customHeight="1" x14ac:dyDescent="0.2">
      <c r="B66" s="102"/>
      <c r="D66" s="103" t="s">
        <v>1195</v>
      </c>
      <c r="E66" s="104"/>
      <c r="F66" s="104"/>
      <c r="G66" s="104"/>
      <c r="H66" s="104"/>
      <c r="I66" s="104"/>
      <c r="J66" s="105">
        <f>J102</f>
        <v>0</v>
      </c>
      <c r="L66" s="102"/>
    </row>
    <row r="67" spans="2:12" s="8" customFormat="1" ht="24.95" customHeight="1" x14ac:dyDescent="0.2">
      <c r="B67" s="102"/>
      <c r="D67" s="103" t="s">
        <v>1196</v>
      </c>
      <c r="E67" s="104"/>
      <c r="F67" s="104"/>
      <c r="G67" s="104"/>
      <c r="H67" s="104"/>
      <c r="I67" s="104"/>
      <c r="J67" s="105">
        <f>J116</f>
        <v>0</v>
      </c>
      <c r="L67" s="102"/>
    </row>
    <row r="68" spans="2:12" s="8" customFormat="1" ht="24.95" customHeight="1" x14ac:dyDescent="0.2">
      <c r="B68" s="102"/>
      <c r="D68" s="103" t="s">
        <v>1197</v>
      </c>
      <c r="E68" s="104"/>
      <c r="F68" s="104"/>
      <c r="G68" s="104"/>
      <c r="H68" s="104"/>
      <c r="I68" s="104"/>
      <c r="J68" s="105">
        <f>J119</f>
        <v>0</v>
      </c>
      <c r="L68" s="102"/>
    </row>
    <row r="69" spans="2:12" s="8" customFormat="1" ht="24.95" customHeight="1" x14ac:dyDescent="0.2">
      <c r="B69" s="102"/>
      <c r="D69" s="103" t="s">
        <v>1198</v>
      </c>
      <c r="E69" s="104"/>
      <c r="F69" s="104"/>
      <c r="G69" s="104"/>
      <c r="H69" s="104"/>
      <c r="I69" s="104"/>
      <c r="J69" s="105">
        <f>J126</f>
        <v>0</v>
      </c>
      <c r="L69" s="102"/>
    </row>
    <row r="70" spans="2:12" s="8" customFormat="1" ht="24.95" customHeight="1" x14ac:dyDescent="0.2">
      <c r="B70" s="102"/>
      <c r="D70" s="103" t="s">
        <v>1199</v>
      </c>
      <c r="E70" s="104"/>
      <c r="F70" s="104"/>
      <c r="G70" s="104"/>
      <c r="H70" s="104"/>
      <c r="I70" s="104"/>
      <c r="J70" s="105">
        <f>J130</f>
        <v>0</v>
      </c>
      <c r="L70" s="102"/>
    </row>
    <row r="71" spans="2:12" s="1" customFormat="1" ht="21.75" customHeight="1" x14ac:dyDescent="0.2">
      <c r="B71" s="33"/>
      <c r="L71" s="33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2" t="s">
        <v>134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16</v>
      </c>
      <c r="L79" s="33"/>
    </row>
    <row r="80" spans="2:12" s="1" customFormat="1" ht="16.5" customHeight="1" x14ac:dyDescent="0.2">
      <c r="B80" s="33"/>
      <c r="E80" s="314" t="str">
        <f>E7</f>
        <v>Rekonstrukce bytových jednotek MČ Lesnická 1155/8, 15000 Praha 5, b.j.č. 1155/2 - revize 3</v>
      </c>
      <c r="F80" s="315"/>
      <c r="G80" s="315"/>
      <c r="H80" s="315"/>
      <c r="L80" s="33"/>
    </row>
    <row r="81" spans="2:65" ht="12" customHeight="1" x14ac:dyDescent="0.2">
      <c r="B81" s="21"/>
      <c r="C81" s="28" t="s">
        <v>107</v>
      </c>
      <c r="L81" s="21"/>
    </row>
    <row r="82" spans="2:65" s="1" customFormat="1" ht="16.5" customHeight="1" x14ac:dyDescent="0.2">
      <c r="B82" s="33"/>
      <c r="E82" s="314" t="s">
        <v>108</v>
      </c>
      <c r="F82" s="316"/>
      <c r="G82" s="316"/>
      <c r="H82" s="316"/>
      <c r="L82" s="33"/>
    </row>
    <row r="83" spans="2:65" s="1" customFormat="1" ht="12" customHeight="1" x14ac:dyDescent="0.2">
      <c r="B83" s="33"/>
      <c r="C83" s="28" t="s">
        <v>109</v>
      </c>
      <c r="L83" s="33"/>
    </row>
    <row r="84" spans="2:65" s="1" customFormat="1" ht="16.5" customHeight="1" x14ac:dyDescent="0.2">
      <c r="B84" s="33"/>
      <c r="E84" s="273" t="str">
        <f>E11</f>
        <v>ÚT - Vytápění</v>
      </c>
      <c r="F84" s="316"/>
      <c r="G84" s="316"/>
      <c r="H84" s="316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8" t="s">
        <v>21</v>
      </c>
      <c r="F86" s="26" t="str">
        <f>F14</f>
        <v>Lesnická 1155/8, 15000 Praha 5</v>
      </c>
      <c r="I86" s="28" t="s">
        <v>23</v>
      </c>
      <c r="J86" s="50" t="str">
        <f>IF(J14="","",J14)</f>
        <v>21. 5. 2024</v>
      </c>
      <c r="L86" s="33"/>
    </row>
    <row r="87" spans="2:65" s="1" customFormat="1" ht="6.95" customHeight="1" x14ac:dyDescent="0.2">
      <c r="B87" s="33"/>
      <c r="L87" s="33"/>
    </row>
    <row r="88" spans="2:65" s="1" customFormat="1" ht="15.2" customHeight="1" x14ac:dyDescent="0.2">
      <c r="B88" s="33"/>
      <c r="C88" s="28" t="s">
        <v>25</v>
      </c>
      <c r="F88" s="26" t="str">
        <f>E17</f>
        <v>Městská část Praha 5</v>
      </c>
      <c r="I88" s="28" t="s">
        <v>33</v>
      </c>
      <c r="J88" s="31" t="str">
        <f>E23</f>
        <v>Boa projekt s.r.o.</v>
      </c>
      <c r="L88" s="33"/>
    </row>
    <row r="89" spans="2:65" s="1" customFormat="1" ht="15.2" customHeight="1" x14ac:dyDescent="0.2">
      <c r="B89" s="33"/>
      <c r="C89" s="28" t="s">
        <v>31</v>
      </c>
      <c r="F89" s="26" t="str">
        <f>IF(E20="","",E20)</f>
        <v>Vyplň údaj</v>
      </c>
      <c r="I89" s="28" t="s">
        <v>37</v>
      </c>
      <c r="J89" s="31" t="str">
        <f>E26</f>
        <v xml:space="preserve"> 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0"/>
      <c r="C91" s="111" t="s">
        <v>135</v>
      </c>
      <c r="D91" s="112" t="s">
        <v>60</v>
      </c>
      <c r="E91" s="112" t="s">
        <v>56</v>
      </c>
      <c r="F91" s="112" t="s">
        <v>57</v>
      </c>
      <c r="G91" s="112" t="s">
        <v>136</v>
      </c>
      <c r="H91" s="112" t="s">
        <v>137</v>
      </c>
      <c r="I91" s="112" t="s">
        <v>138</v>
      </c>
      <c r="J91" s="112" t="s">
        <v>113</v>
      </c>
      <c r="K91" s="113" t="s">
        <v>139</v>
      </c>
      <c r="L91" s="110"/>
      <c r="M91" s="56" t="s">
        <v>19</v>
      </c>
      <c r="N91" s="57" t="s">
        <v>45</v>
      </c>
      <c r="O91" s="57" t="s">
        <v>140</v>
      </c>
      <c r="P91" s="57" t="s">
        <v>141</v>
      </c>
      <c r="Q91" s="57" t="s">
        <v>142</v>
      </c>
      <c r="R91" s="57" t="s">
        <v>143</v>
      </c>
      <c r="S91" s="57" t="s">
        <v>144</v>
      </c>
      <c r="T91" s="57" t="s">
        <v>145</v>
      </c>
      <c r="U91" s="326" t="s">
        <v>1604</v>
      </c>
    </row>
    <row r="92" spans="2:65" s="1" customFormat="1" ht="22.9" customHeight="1" x14ac:dyDescent="0.25">
      <c r="B92" s="33"/>
      <c r="C92" s="61" t="s">
        <v>147</v>
      </c>
      <c r="J92" s="114">
        <f>BK92</f>
        <v>0</v>
      </c>
      <c r="L92" s="33"/>
      <c r="M92" s="59"/>
      <c r="N92" s="51"/>
      <c r="O92" s="51"/>
      <c r="P92" s="115">
        <f>P93+P97+P102+P116+P119+P126+P130</f>
        <v>0</v>
      </c>
      <c r="Q92" s="51"/>
      <c r="R92" s="115">
        <f>R93+R97+R102+R116+R119+R126+R130</f>
        <v>0</v>
      </c>
      <c r="S92" s="51"/>
      <c r="T92" s="115">
        <f>T93+T97+T102+T116+T119+T126+T130</f>
        <v>0</v>
      </c>
      <c r="U92" s="327">
        <f>SUM(V92:V669)</f>
        <v>0</v>
      </c>
      <c r="AT92" s="18" t="s">
        <v>74</v>
      </c>
      <c r="AU92" s="18" t="s">
        <v>114</v>
      </c>
      <c r="BK92" s="116">
        <f>BK93+BK97+BK102+BK116+BK119+BK126+BK130</f>
        <v>0</v>
      </c>
    </row>
    <row r="93" spans="2:65" s="11" customFormat="1" ht="25.9" customHeight="1" x14ac:dyDescent="0.2">
      <c r="B93" s="117"/>
      <c r="D93" s="118" t="s">
        <v>74</v>
      </c>
      <c r="E93" s="119" t="s">
        <v>1119</v>
      </c>
      <c r="F93" s="119" t="s">
        <v>1200</v>
      </c>
      <c r="I93" s="120"/>
      <c r="J93" s="121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3">
        <f>SUM(T94:T96)</f>
        <v>0</v>
      </c>
      <c r="U93" s="328"/>
      <c r="V93" s="1" t="str">
        <f t="shared" ref="V93:V138" si="0">IF(U93="investice",J93,"")</f>
        <v/>
      </c>
      <c r="AR93" s="118" t="s">
        <v>82</v>
      </c>
      <c r="AT93" s="125" t="s">
        <v>74</v>
      </c>
      <c r="AU93" s="125" t="s">
        <v>75</v>
      </c>
      <c r="AY93" s="118" t="s">
        <v>150</v>
      </c>
      <c r="BK93" s="126">
        <f>SUM(BK94:BK96)</f>
        <v>0</v>
      </c>
    </row>
    <row r="94" spans="2:65" s="1" customFormat="1" ht="16.5" customHeight="1" x14ac:dyDescent="0.2">
      <c r="B94" s="33"/>
      <c r="C94" s="129" t="s">
        <v>82</v>
      </c>
      <c r="D94" s="129" t="s">
        <v>153</v>
      </c>
      <c r="E94" s="130" t="s">
        <v>1201</v>
      </c>
      <c r="F94" s="131" t="s">
        <v>1202</v>
      </c>
      <c r="G94" s="132" t="s">
        <v>1123</v>
      </c>
      <c r="H94" s="133">
        <v>1</v>
      </c>
      <c r="I94" s="134"/>
      <c r="J94" s="135">
        <f>ROUND(I94*H94,2)</f>
        <v>0</v>
      </c>
      <c r="K94" s="131" t="s">
        <v>19</v>
      </c>
      <c r="L94" s="33"/>
      <c r="M94" s="136" t="s">
        <v>19</v>
      </c>
      <c r="N94" s="137" t="s">
        <v>47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8">
        <f>S94*H94</f>
        <v>0</v>
      </c>
      <c r="U94" s="329" t="s">
        <v>171</v>
      </c>
      <c r="V94" s="1">
        <f t="shared" si="0"/>
        <v>0</v>
      </c>
      <c r="AR94" s="140" t="s">
        <v>158</v>
      </c>
      <c r="AT94" s="140" t="s">
        <v>153</v>
      </c>
      <c r="AU94" s="140" t="s">
        <v>82</v>
      </c>
      <c r="AY94" s="18" t="s">
        <v>150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88</v>
      </c>
      <c r="BK94" s="141">
        <f>ROUND(I94*H94,2)</f>
        <v>0</v>
      </c>
      <c r="BL94" s="18" t="s">
        <v>158</v>
      </c>
      <c r="BM94" s="140" t="s">
        <v>88</v>
      </c>
    </row>
    <row r="95" spans="2:65" s="1" customFormat="1" ht="19.5" x14ac:dyDescent="0.2">
      <c r="B95" s="33"/>
      <c r="D95" s="147" t="s">
        <v>229</v>
      </c>
      <c r="F95" s="164" t="s">
        <v>1203</v>
      </c>
      <c r="I95" s="144"/>
      <c r="L95" s="33"/>
      <c r="M95" s="145"/>
      <c r="U95" s="330"/>
      <c r="V95" s="1" t="str">
        <f t="shared" si="0"/>
        <v/>
      </c>
      <c r="AT95" s="18" t="s">
        <v>229</v>
      </c>
      <c r="AU95" s="18" t="s">
        <v>82</v>
      </c>
    </row>
    <row r="96" spans="2:65" s="1" customFormat="1" ht="16.5" customHeight="1" x14ac:dyDescent="0.2">
      <c r="B96" s="33"/>
      <c r="C96" s="129" t="s">
        <v>88</v>
      </c>
      <c r="D96" s="129" t="s">
        <v>153</v>
      </c>
      <c r="E96" s="130" t="s">
        <v>1204</v>
      </c>
      <c r="F96" s="131" t="s">
        <v>1205</v>
      </c>
      <c r="G96" s="132" t="s">
        <v>1123</v>
      </c>
      <c r="H96" s="133">
        <v>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29" t="s">
        <v>171</v>
      </c>
      <c r="V96" s="1">
        <f t="shared" si="0"/>
        <v>0</v>
      </c>
      <c r="AR96" s="140" t="s">
        <v>158</v>
      </c>
      <c r="AT96" s="140" t="s">
        <v>153</v>
      </c>
      <c r="AU96" s="140" t="s">
        <v>82</v>
      </c>
      <c r="AY96" s="18" t="s">
        <v>150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158</v>
      </c>
      <c r="BM96" s="140" t="s">
        <v>158</v>
      </c>
    </row>
    <row r="97" spans="2:65" s="11" customFormat="1" ht="25.9" customHeight="1" x14ac:dyDescent="0.2">
      <c r="B97" s="117"/>
      <c r="D97" s="118" t="s">
        <v>74</v>
      </c>
      <c r="E97" s="119" t="s">
        <v>1135</v>
      </c>
      <c r="F97" s="119" t="s">
        <v>1206</v>
      </c>
      <c r="I97" s="120"/>
      <c r="J97" s="121">
        <f>BK97</f>
        <v>0</v>
      </c>
      <c r="L97" s="117"/>
      <c r="M97" s="122"/>
      <c r="P97" s="123">
        <f>SUM(P98:P101)</f>
        <v>0</v>
      </c>
      <c r="R97" s="123">
        <f>SUM(R98:R101)</f>
        <v>0</v>
      </c>
      <c r="T97" s="123">
        <f>SUM(T98:T101)</f>
        <v>0</v>
      </c>
      <c r="U97" s="328"/>
      <c r="V97" s="1" t="str">
        <f t="shared" si="0"/>
        <v/>
      </c>
      <c r="AR97" s="118" t="s">
        <v>82</v>
      </c>
      <c r="AT97" s="125" t="s">
        <v>74</v>
      </c>
      <c r="AU97" s="125" t="s">
        <v>75</v>
      </c>
      <c r="AY97" s="118" t="s">
        <v>150</v>
      </c>
      <c r="BK97" s="126">
        <f>SUM(BK98:BK101)</f>
        <v>0</v>
      </c>
    </row>
    <row r="98" spans="2:65" s="1" customFormat="1" ht="16.5" customHeight="1" x14ac:dyDescent="0.2">
      <c r="B98" s="33"/>
      <c r="C98" s="129" t="s">
        <v>151</v>
      </c>
      <c r="D98" s="129" t="s">
        <v>153</v>
      </c>
      <c r="E98" s="130" t="s">
        <v>1207</v>
      </c>
      <c r="F98" s="131" t="s">
        <v>1208</v>
      </c>
      <c r="G98" s="132" t="s">
        <v>1123</v>
      </c>
      <c r="H98" s="133">
        <v>1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329" t="s">
        <v>171</v>
      </c>
      <c r="V98" s="1">
        <f t="shared" si="0"/>
        <v>0</v>
      </c>
      <c r="AR98" s="140" t="s">
        <v>158</v>
      </c>
      <c r="AT98" s="140" t="s">
        <v>153</v>
      </c>
      <c r="AU98" s="140" t="s">
        <v>82</v>
      </c>
      <c r="AY98" s="18" t="s">
        <v>150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158</v>
      </c>
      <c r="BM98" s="140" t="s">
        <v>192</v>
      </c>
    </row>
    <row r="99" spans="2:65" s="1" customFormat="1" ht="16.5" customHeight="1" x14ac:dyDescent="0.2">
      <c r="B99" s="33"/>
      <c r="C99" s="129" t="s">
        <v>158</v>
      </c>
      <c r="D99" s="129" t="s">
        <v>153</v>
      </c>
      <c r="E99" s="130" t="s">
        <v>1209</v>
      </c>
      <c r="F99" s="131" t="s">
        <v>1210</v>
      </c>
      <c r="G99" s="132" t="s">
        <v>1126</v>
      </c>
      <c r="H99" s="133">
        <v>32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171</v>
      </c>
      <c r="V99" s="1">
        <f t="shared" si="0"/>
        <v>0</v>
      </c>
      <c r="AR99" s="140" t="s">
        <v>158</v>
      </c>
      <c r="AT99" s="140" t="s">
        <v>153</v>
      </c>
      <c r="AU99" s="140" t="s">
        <v>82</v>
      </c>
      <c r="AY99" s="18" t="s">
        <v>150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158</v>
      </c>
      <c r="BM99" s="140" t="s">
        <v>205</v>
      </c>
    </row>
    <row r="100" spans="2:65" s="1" customFormat="1" ht="19.5" x14ac:dyDescent="0.2">
      <c r="B100" s="33"/>
      <c r="D100" s="147" t="s">
        <v>229</v>
      </c>
      <c r="F100" s="164" t="s">
        <v>1211</v>
      </c>
      <c r="I100" s="144"/>
      <c r="L100" s="33"/>
      <c r="M100" s="145"/>
      <c r="U100" s="330"/>
      <c r="V100" s="1" t="str">
        <f t="shared" si="0"/>
        <v/>
      </c>
      <c r="AT100" s="18" t="s">
        <v>229</v>
      </c>
      <c r="AU100" s="18" t="s">
        <v>82</v>
      </c>
    </row>
    <row r="101" spans="2:65" s="1" customFormat="1" ht="21.75" customHeight="1" x14ac:dyDescent="0.2">
      <c r="B101" s="33"/>
      <c r="C101" s="129" t="s">
        <v>186</v>
      </c>
      <c r="D101" s="129" t="s">
        <v>153</v>
      </c>
      <c r="E101" s="130" t="s">
        <v>1212</v>
      </c>
      <c r="F101" s="131" t="s">
        <v>1213</v>
      </c>
      <c r="G101" s="132" t="s">
        <v>1123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29" t="s">
        <v>171</v>
      </c>
      <c r="V101" s="1">
        <f t="shared" si="0"/>
        <v>0</v>
      </c>
      <c r="AR101" s="140" t="s">
        <v>158</v>
      </c>
      <c r="AT101" s="140" t="s">
        <v>153</v>
      </c>
      <c r="AU101" s="140" t="s">
        <v>82</v>
      </c>
      <c r="AY101" s="18" t="s">
        <v>150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158</v>
      </c>
      <c r="BM101" s="140" t="s">
        <v>219</v>
      </c>
    </row>
    <row r="102" spans="2:65" s="11" customFormat="1" ht="25.9" customHeight="1" x14ac:dyDescent="0.2">
      <c r="B102" s="117"/>
      <c r="D102" s="118" t="s">
        <v>74</v>
      </c>
      <c r="E102" s="119" t="s">
        <v>1151</v>
      </c>
      <c r="F102" s="119" t="s">
        <v>1214</v>
      </c>
      <c r="I102" s="120"/>
      <c r="J102" s="121">
        <f>BK102</f>
        <v>0</v>
      </c>
      <c r="L102" s="117"/>
      <c r="M102" s="122"/>
      <c r="P102" s="123">
        <f>SUM(P103:P115)</f>
        <v>0</v>
      </c>
      <c r="R102" s="123">
        <f>SUM(R103:R115)</f>
        <v>0</v>
      </c>
      <c r="T102" s="123">
        <f>SUM(T103:T115)</f>
        <v>0</v>
      </c>
      <c r="U102" s="328"/>
      <c r="V102" s="1" t="str">
        <f t="shared" si="0"/>
        <v/>
      </c>
      <c r="AR102" s="118" t="s">
        <v>82</v>
      </c>
      <c r="AT102" s="125" t="s">
        <v>74</v>
      </c>
      <c r="AU102" s="125" t="s">
        <v>75</v>
      </c>
      <c r="AY102" s="118" t="s">
        <v>150</v>
      </c>
      <c r="BK102" s="126">
        <f>SUM(BK103:BK115)</f>
        <v>0</v>
      </c>
    </row>
    <row r="103" spans="2:65" s="1" customFormat="1" ht="21.75" customHeight="1" x14ac:dyDescent="0.2">
      <c r="B103" s="33"/>
      <c r="C103" s="129" t="s">
        <v>192</v>
      </c>
      <c r="D103" s="129" t="s">
        <v>153</v>
      </c>
      <c r="E103" s="130" t="s">
        <v>1215</v>
      </c>
      <c r="F103" s="131" t="s">
        <v>1216</v>
      </c>
      <c r="G103" s="132" t="s">
        <v>1123</v>
      </c>
      <c r="H103" s="133">
        <v>2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29" t="s">
        <v>171</v>
      </c>
      <c r="V103" s="1">
        <f t="shared" si="0"/>
        <v>0</v>
      </c>
      <c r="AR103" s="140" t="s">
        <v>158</v>
      </c>
      <c r="AT103" s="140" t="s">
        <v>153</v>
      </c>
      <c r="AU103" s="140" t="s">
        <v>82</v>
      </c>
      <c r="AY103" s="18" t="s">
        <v>150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158</v>
      </c>
      <c r="BM103" s="140" t="s">
        <v>8</v>
      </c>
    </row>
    <row r="104" spans="2:65" s="1" customFormat="1" ht="19.5" x14ac:dyDescent="0.2">
      <c r="B104" s="33"/>
      <c r="D104" s="147" t="s">
        <v>229</v>
      </c>
      <c r="F104" s="164" t="s">
        <v>1217</v>
      </c>
      <c r="I104" s="144"/>
      <c r="L104" s="33"/>
      <c r="M104" s="145"/>
      <c r="U104" s="330"/>
      <c r="V104" s="1" t="str">
        <f t="shared" si="0"/>
        <v/>
      </c>
      <c r="AT104" s="18" t="s">
        <v>229</v>
      </c>
      <c r="AU104" s="18" t="s">
        <v>82</v>
      </c>
    </row>
    <row r="105" spans="2:65" s="1" customFormat="1" ht="21.75" customHeight="1" x14ac:dyDescent="0.2">
      <c r="B105" s="33"/>
      <c r="C105" s="129" t="s">
        <v>200</v>
      </c>
      <c r="D105" s="129" t="s">
        <v>153</v>
      </c>
      <c r="E105" s="130" t="s">
        <v>1218</v>
      </c>
      <c r="F105" s="131" t="s">
        <v>1219</v>
      </c>
      <c r="G105" s="132" t="s">
        <v>1123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329" t="s">
        <v>171</v>
      </c>
      <c r="V105" s="1">
        <f t="shared" si="0"/>
        <v>0</v>
      </c>
      <c r="AR105" s="140" t="s">
        <v>158</v>
      </c>
      <c r="AT105" s="140" t="s">
        <v>153</v>
      </c>
      <c r="AU105" s="140" t="s">
        <v>82</v>
      </c>
      <c r="AY105" s="18" t="s">
        <v>150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158</v>
      </c>
      <c r="BM105" s="140" t="s">
        <v>244</v>
      </c>
    </row>
    <row r="106" spans="2:65" s="1" customFormat="1" ht="19.5" x14ac:dyDescent="0.2">
      <c r="B106" s="33"/>
      <c r="D106" s="147" t="s">
        <v>229</v>
      </c>
      <c r="F106" s="164" t="s">
        <v>1217</v>
      </c>
      <c r="I106" s="144"/>
      <c r="L106" s="33"/>
      <c r="M106" s="145"/>
      <c r="U106" s="330"/>
      <c r="V106" s="1" t="str">
        <f t="shared" si="0"/>
        <v/>
      </c>
      <c r="AT106" s="18" t="s">
        <v>229</v>
      </c>
      <c r="AU106" s="18" t="s">
        <v>82</v>
      </c>
    </row>
    <row r="107" spans="2:65" s="1" customFormat="1" ht="16.5" customHeight="1" x14ac:dyDescent="0.2">
      <c r="B107" s="33"/>
      <c r="C107" s="129" t="s">
        <v>205</v>
      </c>
      <c r="D107" s="129" t="s">
        <v>153</v>
      </c>
      <c r="E107" s="130" t="s">
        <v>1220</v>
      </c>
      <c r="F107" s="131" t="s">
        <v>1221</v>
      </c>
      <c r="G107" s="132" t="s">
        <v>1123</v>
      </c>
      <c r="H107" s="133">
        <v>2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29" t="s">
        <v>171</v>
      </c>
      <c r="V107" s="1">
        <f t="shared" si="0"/>
        <v>0</v>
      </c>
      <c r="AR107" s="140" t="s">
        <v>158</v>
      </c>
      <c r="AT107" s="140" t="s">
        <v>153</v>
      </c>
      <c r="AU107" s="140" t="s">
        <v>82</v>
      </c>
      <c r="AY107" s="18" t="s">
        <v>150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158</v>
      </c>
      <c r="BM107" s="140" t="s">
        <v>258</v>
      </c>
    </row>
    <row r="108" spans="2:65" s="1" customFormat="1" ht="19.5" x14ac:dyDescent="0.2">
      <c r="B108" s="33"/>
      <c r="D108" s="147" t="s">
        <v>229</v>
      </c>
      <c r="F108" s="164" t="s">
        <v>1217</v>
      </c>
      <c r="I108" s="144"/>
      <c r="L108" s="33"/>
      <c r="M108" s="145"/>
      <c r="U108" s="330"/>
      <c r="V108" s="1" t="str">
        <f t="shared" si="0"/>
        <v/>
      </c>
      <c r="AT108" s="18" t="s">
        <v>229</v>
      </c>
      <c r="AU108" s="18" t="s">
        <v>82</v>
      </c>
    </row>
    <row r="109" spans="2:65" s="1" customFormat="1" ht="16.5" customHeight="1" x14ac:dyDescent="0.2">
      <c r="B109" s="33"/>
      <c r="C109" s="129" t="s">
        <v>214</v>
      </c>
      <c r="D109" s="129" t="s">
        <v>153</v>
      </c>
      <c r="E109" s="130" t="s">
        <v>1222</v>
      </c>
      <c r="F109" s="131" t="s">
        <v>1223</v>
      </c>
      <c r="G109" s="132" t="s">
        <v>1123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8">
        <f>S109*H109</f>
        <v>0</v>
      </c>
      <c r="U109" s="329" t="s">
        <v>171</v>
      </c>
      <c r="V109" s="1">
        <f t="shared" si="0"/>
        <v>0</v>
      </c>
      <c r="AR109" s="140" t="s">
        <v>158</v>
      </c>
      <c r="AT109" s="140" t="s">
        <v>153</v>
      </c>
      <c r="AU109" s="140" t="s">
        <v>82</v>
      </c>
      <c r="AY109" s="18" t="s">
        <v>150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158</v>
      </c>
      <c r="BM109" s="140" t="s">
        <v>270</v>
      </c>
    </row>
    <row r="110" spans="2:65" s="1" customFormat="1" ht="19.5" x14ac:dyDescent="0.2">
      <c r="B110" s="33"/>
      <c r="D110" s="147" t="s">
        <v>229</v>
      </c>
      <c r="F110" s="164" t="s">
        <v>1217</v>
      </c>
      <c r="I110" s="144"/>
      <c r="L110" s="33"/>
      <c r="M110" s="145"/>
      <c r="U110" s="330"/>
      <c r="V110" s="1" t="str">
        <f t="shared" si="0"/>
        <v/>
      </c>
      <c r="AT110" s="18" t="s">
        <v>229</v>
      </c>
      <c r="AU110" s="18" t="s">
        <v>82</v>
      </c>
    </row>
    <row r="111" spans="2:65" s="1" customFormat="1" ht="16.5" customHeight="1" x14ac:dyDescent="0.2">
      <c r="B111" s="33"/>
      <c r="C111" s="129" t="s">
        <v>219</v>
      </c>
      <c r="D111" s="129" t="s">
        <v>153</v>
      </c>
      <c r="E111" s="130" t="s">
        <v>1224</v>
      </c>
      <c r="F111" s="131" t="s">
        <v>1225</v>
      </c>
      <c r="G111" s="132" t="s">
        <v>1123</v>
      </c>
      <c r="H111" s="133">
        <v>3</v>
      </c>
      <c r="I111" s="134"/>
      <c r="J111" s="135">
        <f>ROUND(I111*H111,2)</f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8">
        <f>S111*H111</f>
        <v>0</v>
      </c>
      <c r="U111" s="329" t="s">
        <v>171</v>
      </c>
      <c r="V111" s="1">
        <f t="shared" si="0"/>
        <v>0</v>
      </c>
      <c r="AR111" s="140" t="s">
        <v>158</v>
      </c>
      <c r="AT111" s="140" t="s">
        <v>153</v>
      </c>
      <c r="AU111" s="140" t="s">
        <v>82</v>
      </c>
      <c r="AY111" s="18" t="s">
        <v>150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88</v>
      </c>
      <c r="BK111" s="141">
        <f>ROUND(I111*H111,2)</f>
        <v>0</v>
      </c>
      <c r="BL111" s="18" t="s">
        <v>158</v>
      </c>
      <c r="BM111" s="140" t="s">
        <v>286</v>
      </c>
    </row>
    <row r="112" spans="2:65" s="1" customFormat="1" ht="16.5" customHeight="1" x14ac:dyDescent="0.2">
      <c r="B112" s="33"/>
      <c r="C112" s="129" t="s">
        <v>224</v>
      </c>
      <c r="D112" s="129" t="s">
        <v>153</v>
      </c>
      <c r="E112" s="130" t="s">
        <v>1226</v>
      </c>
      <c r="F112" s="131" t="s">
        <v>1227</v>
      </c>
      <c r="G112" s="132" t="s">
        <v>1123</v>
      </c>
      <c r="H112" s="133">
        <v>5</v>
      </c>
      <c r="I112" s="134"/>
      <c r="J112" s="135">
        <f>ROUND(I112*H112,2)</f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8">
        <f>S112*H112</f>
        <v>0</v>
      </c>
      <c r="U112" s="329" t="s">
        <v>171</v>
      </c>
      <c r="V112" s="1">
        <f t="shared" si="0"/>
        <v>0</v>
      </c>
      <c r="AR112" s="140" t="s">
        <v>158</v>
      </c>
      <c r="AT112" s="140" t="s">
        <v>153</v>
      </c>
      <c r="AU112" s="140" t="s">
        <v>82</v>
      </c>
      <c r="AY112" s="18" t="s">
        <v>150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88</v>
      </c>
      <c r="BK112" s="141">
        <f>ROUND(I112*H112,2)</f>
        <v>0</v>
      </c>
      <c r="BL112" s="18" t="s">
        <v>158</v>
      </c>
      <c r="BM112" s="140" t="s">
        <v>295</v>
      </c>
    </row>
    <row r="113" spans="2:65" s="1" customFormat="1" ht="16.5" customHeight="1" x14ac:dyDescent="0.2">
      <c r="B113" s="33"/>
      <c r="C113" s="129" t="s">
        <v>8</v>
      </c>
      <c r="D113" s="129" t="s">
        <v>153</v>
      </c>
      <c r="E113" s="130" t="s">
        <v>1228</v>
      </c>
      <c r="F113" s="131" t="s">
        <v>1229</v>
      </c>
      <c r="G113" s="132" t="s">
        <v>1123</v>
      </c>
      <c r="H113" s="133">
        <v>1</v>
      </c>
      <c r="I113" s="134"/>
      <c r="J113" s="135">
        <f>ROUND(I113*H113,2)</f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8">
        <f>S113*H113</f>
        <v>0</v>
      </c>
      <c r="U113" s="329" t="s">
        <v>171</v>
      </c>
      <c r="V113" s="1">
        <f t="shared" si="0"/>
        <v>0</v>
      </c>
      <c r="AR113" s="140" t="s">
        <v>158</v>
      </c>
      <c r="AT113" s="140" t="s">
        <v>153</v>
      </c>
      <c r="AU113" s="140" t="s">
        <v>82</v>
      </c>
      <c r="AY113" s="18" t="s">
        <v>150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158</v>
      </c>
      <c r="BM113" s="140" t="s">
        <v>322</v>
      </c>
    </row>
    <row r="114" spans="2:65" s="1" customFormat="1" ht="16.5" customHeight="1" x14ac:dyDescent="0.2">
      <c r="B114" s="33"/>
      <c r="C114" s="129" t="s">
        <v>237</v>
      </c>
      <c r="D114" s="129" t="s">
        <v>153</v>
      </c>
      <c r="E114" s="130" t="s">
        <v>1230</v>
      </c>
      <c r="F114" s="131" t="s">
        <v>1231</v>
      </c>
      <c r="G114" s="132" t="s">
        <v>1123</v>
      </c>
      <c r="H114" s="133">
        <v>5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8">
        <f>S114*H114</f>
        <v>0</v>
      </c>
      <c r="U114" s="329" t="s">
        <v>171</v>
      </c>
      <c r="V114" s="1">
        <f t="shared" si="0"/>
        <v>0</v>
      </c>
      <c r="AR114" s="140" t="s">
        <v>158</v>
      </c>
      <c r="AT114" s="140" t="s">
        <v>153</v>
      </c>
      <c r="AU114" s="140" t="s">
        <v>82</v>
      </c>
      <c r="AY114" s="18" t="s">
        <v>150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158</v>
      </c>
      <c r="BM114" s="140" t="s">
        <v>342</v>
      </c>
    </row>
    <row r="115" spans="2:65" s="1" customFormat="1" ht="16.5" customHeight="1" x14ac:dyDescent="0.2">
      <c r="B115" s="33"/>
      <c r="C115" s="129" t="s">
        <v>244</v>
      </c>
      <c r="D115" s="129" t="s">
        <v>153</v>
      </c>
      <c r="E115" s="130" t="s">
        <v>1232</v>
      </c>
      <c r="F115" s="131" t="s">
        <v>1233</v>
      </c>
      <c r="G115" s="132" t="s">
        <v>1123</v>
      </c>
      <c r="H115" s="133">
        <v>1</v>
      </c>
      <c r="I115" s="134"/>
      <c r="J115" s="135">
        <f>ROUND(I115*H115,2)</f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8">
        <f>S115*H115</f>
        <v>0</v>
      </c>
      <c r="U115" s="329" t="s">
        <v>171</v>
      </c>
      <c r="V115" s="1">
        <f t="shared" si="0"/>
        <v>0</v>
      </c>
      <c r="AR115" s="140" t="s">
        <v>158</v>
      </c>
      <c r="AT115" s="140" t="s">
        <v>153</v>
      </c>
      <c r="AU115" s="140" t="s">
        <v>82</v>
      </c>
      <c r="AY115" s="18" t="s">
        <v>150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88</v>
      </c>
      <c r="BK115" s="141">
        <f>ROUND(I115*H115,2)</f>
        <v>0</v>
      </c>
      <c r="BL115" s="18" t="s">
        <v>158</v>
      </c>
      <c r="BM115" s="140" t="s">
        <v>351</v>
      </c>
    </row>
    <row r="116" spans="2:65" s="11" customFormat="1" ht="25.9" customHeight="1" x14ac:dyDescent="0.2">
      <c r="B116" s="117"/>
      <c r="D116" s="118" t="s">
        <v>74</v>
      </c>
      <c r="E116" s="119" t="s">
        <v>1185</v>
      </c>
      <c r="F116" s="119" t="s">
        <v>1234</v>
      </c>
      <c r="I116" s="120"/>
      <c r="J116" s="121">
        <f>BK116</f>
        <v>0</v>
      </c>
      <c r="L116" s="117"/>
      <c r="M116" s="122"/>
      <c r="P116" s="123">
        <f>SUM(P117:P118)</f>
        <v>0</v>
      </c>
      <c r="R116" s="123">
        <f>SUM(R117:R118)</f>
        <v>0</v>
      </c>
      <c r="T116" s="123">
        <f>SUM(T117:T118)</f>
        <v>0</v>
      </c>
      <c r="U116" s="328"/>
      <c r="V116" s="1" t="str">
        <f t="shared" si="0"/>
        <v/>
      </c>
      <c r="AR116" s="118" t="s">
        <v>82</v>
      </c>
      <c r="AT116" s="125" t="s">
        <v>74</v>
      </c>
      <c r="AU116" s="125" t="s">
        <v>75</v>
      </c>
      <c r="AY116" s="118" t="s">
        <v>150</v>
      </c>
      <c r="BK116" s="126">
        <f>SUM(BK117:BK118)</f>
        <v>0</v>
      </c>
    </row>
    <row r="117" spans="2:65" s="1" customFormat="1" ht="16.5" customHeight="1" x14ac:dyDescent="0.2">
      <c r="B117" s="33"/>
      <c r="C117" s="129" t="s">
        <v>251</v>
      </c>
      <c r="D117" s="129" t="s">
        <v>153</v>
      </c>
      <c r="E117" s="130" t="s">
        <v>1235</v>
      </c>
      <c r="F117" s="131" t="s">
        <v>1236</v>
      </c>
      <c r="G117" s="132" t="s">
        <v>1123</v>
      </c>
      <c r="H117" s="133">
        <v>2</v>
      </c>
      <c r="I117" s="134"/>
      <c r="J117" s="135">
        <f>ROUND(I117*H117,2)</f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8">
        <f>S117*H117</f>
        <v>0</v>
      </c>
      <c r="U117" s="329" t="s">
        <v>19</v>
      </c>
      <c r="V117" s="1" t="str">
        <f t="shared" si="0"/>
        <v/>
      </c>
      <c r="AR117" s="140" t="s">
        <v>158</v>
      </c>
      <c r="AT117" s="140" t="s">
        <v>153</v>
      </c>
      <c r="AU117" s="140" t="s">
        <v>82</v>
      </c>
      <c r="AY117" s="18" t="s">
        <v>150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88</v>
      </c>
      <c r="BK117" s="141">
        <f>ROUND(I117*H117,2)</f>
        <v>0</v>
      </c>
      <c r="BL117" s="18" t="s">
        <v>158</v>
      </c>
      <c r="BM117" s="140" t="s">
        <v>366</v>
      </c>
    </row>
    <row r="118" spans="2:65" s="1" customFormat="1" ht="16.5" customHeight="1" x14ac:dyDescent="0.2">
      <c r="B118" s="33"/>
      <c r="C118" s="129" t="s">
        <v>258</v>
      </c>
      <c r="D118" s="129" t="s">
        <v>153</v>
      </c>
      <c r="E118" s="130" t="s">
        <v>1237</v>
      </c>
      <c r="F118" s="131" t="s">
        <v>1238</v>
      </c>
      <c r="G118" s="132" t="s">
        <v>1123</v>
      </c>
      <c r="H118" s="133">
        <v>1</v>
      </c>
      <c r="I118" s="134"/>
      <c r="J118" s="135">
        <f>ROUND(I118*H118,2)</f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8">
        <f>S118*H118</f>
        <v>0</v>
      </c>
      <c r="U118" s="329" t="s">
        <v>19</v>
      </c>
      <c r="V118" s="1" t="str">
        <f t="shared" si="0"/>
        <v/>
      </c>
      <c r="AR118" s="140" t="s">
        <v>158</v>
      </c>
      <c r="AT118" s="140" t="s">
        <v>153</v>
      </c>
      <c r="AU118" s="140" t="s">
        <v>82</v>
      </c>
      <c r="AY118" s="18" t="s">
        <v>150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158</v>
      </c>
      <c r="BM118" s="140" t="s">
        <v>380</v>
      </c>
    </row>
    <row r="119" spans="2:65" s="11" customFormat="1" ht="25.9" customHeight="1" x14ac:dyDescent="0.2">
      <c r="B119" s="117"/>
      <c r="D119" s="118" t="s">
        <v>74</v>
      </c>
      <c r="E119" s="119" t="s">
        <v>1239</v>
      </c>
      <c r="F119" s="119" t="s">
        <v>1240</v>
      </c>
      <c r="I119" s="120"/>
      <c r="J119" s="121">
        <f>BK119</f>
        <v>0</v>
      </c>
      <c r="L119" s="117"/>
      <c r="M119" s="122"/>
      <c r="P119" s="123">
        <f>SUM(P120:P125)</f>
        <v>0</v>
      </c>
      <c r="R119" s="123">
        <f>SUM(R120:R125)</f>
        <v>0</v>
      </c>
      <c r="T119" s="123">
        <f>SUM(T120:T125)</f>
        <v>0</v>
      </c>
      <c r="U119" s="328"/>
      <c r="V119" s="1" t="str">
        <f t="shared" si="0"/>
        <v/>
      </c>
      <c r="AR119" s="118" t="s">
        <v>82</v>
      </c>
      <c r="AT119" s="125" t="s">
        <v>74</v>
      </c>
      <c r="AU119" s="125" t="s">
        <v>75</v>
      </c>
      <c r="AY119" s="118" t="s">
        <v>150</v>
      </c>
      <c r="BK119" s="126">
        <f>SUM(BK120:BK125)</f>
        <v>0</v>
      </c>
    </row>
    <row r="120" spans="2:65" s="1" customFormat="1" ht="16.5" customHeight="1" x14ac:dyDescent="0.2">
      <c r="B120" s="33"/>
      <c r="C120" s="129" t="s">
        <v>264</v>
      </c>
      <c r="D120" s="129" t="s">
        <v>153</v>
      </c>
      <c r="E120" s="130" t="s">
        <v>1241</v>
      </c>
      <c r="F120" s="131" t="s">
        <v>1242</v>
      </c>
      <c r="G120" s="132" t="s">
        <v>1126</v>
      </c>
      <c r="H120" s="133">
        <v>50</v>
      </c>
      <c r="I120" s="134"/>
      <c r="J120" s="135">
        <f>ROUND(I120*H120,2)</f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8">
        <f>S120*H120</f>
        <v>0</v>
      </c>
      <c r="U120" s="329" t="s">
        <v>171</v>
      </c>
      <c r="V120" s="1">
        <f t="shared" si="0"/>
        <v>0</v>
      </c>
      <c r="AR120" s="140" t="s">
        <v>158</v>
      </c>
      <c r="AT120" s="140" t="s">
        <v>153</v>
      </c>
      <c r="AU120" s="140" t="s">
        <v>82</v>
      </c>
      <c r="AY120" s="18" t="s">
        <v>150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88</v>
      </c>
      <c r="BK120" s="141">
        <f>ROUND(I120*H120,2)</f>
        <v>0</v>
      </c>
      <c r="BL120" s="18" t="s">
        <v>158</v>
      </c>
      <c r="BM120" s="140" t="s">
        <v>392</v>
      </c>
    </row>
    <row r="121" spans="2:65" s="1" customFormat="1" ht="19.5" x14ac:dyDescent="0.2">
      <c r="B121" s="33"/>
      <c r="D121" s="147" t="s">
        <v>229</v>
      </c>
      <c r="F121" s="164" t="s">
        <v>1243</v>
      </c>
      <c r="I121" s="144"/>
      <c r="L121" s="33"/>
      <c r="M121" s="145"/>
      <c r="U121" s="330"/>
      <c r="V121" s="1" t="str">
        <f t="shared" si="0"/>
        <v/>
      </c>
      <c r="AT121" s="18" t="s">
        <v>229</v>
      </c>
      <c r="AU121" s="18" t="s">
        <v>82</v>
      </c>
    </row>
    <row r="122" spans="2:65" s="1" customFormat="1" ht="16.5" customHeight="1" x14ac:dyDescent="0.2">
      <c r="B122" s="33"/>
      <c r="C122" s="129" t="s">
        <v>270</v>
      </c>
      <c r="D122" s="129" t="s">
        <v>153</v>
      </c>
      <c r="E122" s="130" t="s">
        <v>1244</v>
      </c>
      <c r="F122" s="131" t="s">
        <v>1245</v>
      </c>
      <c r="G122" s="132" t="s">
        <v>1126</v>
      </c>
      <c r="H122" s="133">
        <v>31</v>
      </c>
      <c r="I122" s="134"/>
      <c r="J122" s="135">
        <f>ROUND(I122*H122,2)</f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8">
        <f>S122*H122</f>
        <v>0</v>
      </c>
      <c r="U122" s="329" t="s">
        <v>171</v>
      </c>
      <c r="V122" s="1">
        <f t="shared" si="0"/>
        <v>0</v>
      </c>
      <c r="AR122" s="140" t="s">
        <v>158</v>
      </c>
      <c r="AT122" s="140" t="s">
        <v>153</v>
      </c>
      <c r="AU122" s="140" t="s">
        <v>82</v>
      </c>
      <c r="AY122" s="18" t="s">
        <v>150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158</v>
      </c>
      <c r="BM122" s="140" t="s">
        <v>405</v>
      </c>
    </row>
    <row r="123" spans="2:65" s="1" customFormat="1" ht="19.5" x14ac:dyDescent="0.2">
      <c r="B123" s="33"/>
      <c r="D123" s="147" t="s">
        <v>229</v>
      </c>
      <c r="F123" s="164" t="s">
        <v>1243</v>
      </c>
      <c r="I123" s="144"/>
      <c r="L123" s="33"/>
      <c r="M123" s="145"/>
      <c r="U123" s="330"/>
      <c r="V123" s="1" t="str">
        <f t="shared" si="0"/>
        <v/>
      </c>
      <c r="AT123" s="18" t="s">
        <v>229</v>
      </c>
      <c r="AU123" s="18" t="s">
        <v>82</v>
      </c>
    </row>
    <row r="124" spans="2:65" s="1" customFormat="1" ht="16.5" customHeight="1" x14ac:dyDescent="0.2">
      <c r="B124" s="33"/>
      <c r="C124" s="129" t="s">
        <v>281</v>
      </c>
      <c r="D124" s="129" t="s">
        <v>153</v>
      </c>
      <c r="E124" s="130" t="s">
        <v>1246</v>
      </c>
      <c r="F124" s="131" t="s">
        <v>1247</v>
      </c>
      <c r="G124" s="132" t="s">
        <v>1126</v>
      </c>
      <c r="H124" s="133">
        <v>3</v>
      </c>
      <c r="I124" s="134"/>
      <c r="J124" s="135">
        <f>ROUND(I124*H124,2)</f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8">
        <f>S124*H124</f>
        <v>0</v>
      </c>
      <c r="U124" s="329" t="s">
        <v>171</v>
      </c>
      <c r="V124" s="1">
        <f t="shared" si="0"/>
        <v>0</v>
      </c>
      <c r="AR124" s="140" t="s">
        <v>158</v>
      </c>
      <c r="AT124" s="140" t="s">
        <v>153</v>
      </c>
      <c r="AU124" s="140" t="s">
        <v>82</v>
      </c>
      <c r="AY124" s="18" t="s">
        <v>150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158</v>
      </c>
      <c r="BM124" s="140" t="s">
        <v>419</v>
      </c>
    </row>
    <row r="125" spans="2:65" s="1" customFormat="1" ht="19.5" x14ac:dyDescent="0.2">
      <c r="B125" s="33"/>
      <c r="D125" s="147" t="s">
        <v>229</v>
      </c>
      <c r="F125" s="164" t="s">
        <v>1243</v>
      </c>
      <c r="I125" s="144"/>
      <c r="L125" s="33"/>
      <c r="M125" s="145"/>
      <c r="U125" s="330"/>
      <c r="V125" s="1" t="str">
        <f t="shared" si="0"/>
        <v/>
      </c>
      <c r="AT125" s="18" t="s">
        <v>229</v>
      </c>
      <c r="AU125" s="18" t="s">
        <v>82</v>
      </c>
    </row>
    <row r="126" spans="2:65" s="11" customFormat="1" ht="25.9" customHeight="1" x14ac:dyDescent="0.2">
      <c r="B126" s="117"/>
      <c r="D126" s="118" t="s">
        <v>74</v>
      </c>
      <c r="E126" s="119" t="s">
        <v>1248</v>
      </c>
      <c r="F126" s="119" t="s">
        <v>1249</v>
      </c>
      <c r="I126" s="120"/>
      <c r="J126" s="121">
        <f>BK126</f>
        <v>0</v>
      </c>
      <c r="L126" s="117"/>
      <c r="M126" s="122"/>
      <c r="P126" s="123">
        <f>SUM(P127:P129)</f>
        <v>0</v>
      </c>
      <c r="R126" s="123">
        <f>SUM(R127:R129)</f>
        <v>0</v>
      </c>
      <c r="T126" s="123">
        <f>SUM(T127:T129)</f>
        <v>0</v>
      </c>
      <c r="U126" s="328"/>
      <c r="V126" s="1" t="str">
        <f t="shared" si="0"/>
        <v/>
      </c>
      <c r="AR126" s="118" t="s">
        <v>82</v>
      </c>
      <c r="AT126" s="125" t="s">
        <v>74</v>
      </c>
      <c r="AU126" s="125" t="s">
        <v>75</v>
      </c>
      <c r="AY126" s="118" t="s">
        <v>150</v>
      </c>
      <c r="BK126" s="126">
        <f>SUM(BK127:BK129)</f>
        <v>0</v>
      </c>
    </row>
    <row r="127" spans="2:65" s="1" customFormat="1" ht="16.5" customHeight="1" x14ac:dyDescent="0.2">
      <c r="B127" s="33"/>
      <c r="C127" s="129" t="s">
        <v>286</v>
      </c>
      <c r="D127" s="129" t="s">
        <v>153</v>
      </c>
      <c r="E127" s="130" t="s">
        <v>1250</v>
      </c>
      <c r="F127" s="131" t="s">
        <v>1251</v>
      </c>
      <c r="G127" s="132" t="s">
        <v>1126</v>
      </c>
      <c r="H127" s="133">
        <v>50</v>
      </c>
      <c r="I127" s="134"/>
      <c r="J127" s="135">
        <f>ROUND(I127*H127,2)</f>
        <v>0</v>
      </c>
      <c r="K127" s="131" t="s">
        <v>19</v>
      </c>
      <c r="L127" s="33"/>
      <c r="M127" s="136" t="s">
        <v>19</v>
      </c>
      <c r="N127" s="137" t="s">
        <v>47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8">
        <f>S127*H127</f>
        <v>0</v>
      </c>
      <c r="U127" s="329" t="s">
        <v>171</v>
      </c>
      <c r="V127" s="1">
        <f t="shared" si="0"/>
        <v>0</v>
      </c>
      <c r="AR127" s="140" t="s">
        <v>158</v>
      </c>
      <c r="AT127" s="140" t="s">
        <v>153</v>
      </c>
      <c r="AU127" s="140" t="s">
        <v>82</v>
      </c>
      <c r="AY127" s="18" t="s">
        <v>150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88</v>
      </c>
      <c r="BK127" s="141">
        <f>ROUND(I127*H127,2)</f>
        <v>0</v>
      </c>
      <c r="BL127" s="18" t="s">
        <v>158</v>
      </c>
      <c r="BM127" s="140" t="s">
        <v>431</v>
      </c>
    </row>
    <row r="128" spans="2:65" s="1" customFormat="1" ht="16.5" customHeight="1" x14ac:dyDescent="0.2">
      <c r="B128" s="33"/>
      <c r="C128" s="129" t="s">
        <v>7</v>
      </c>
      <c r="D128" s="129" t="s">
        <v>153</v>
      </c>
      <c r="E128" s="130" t="s">
        <v>1252</v>
      </c>
      <c r="F128" s="131" t="s">
        <v>1253</v>
      </c>
      <c r="G128" s="132" t="s">
        <v>1126</v>
      </c>
      <c r="H128" s="133">
        <v>31</v>
      </c>
      <c r="I128" s="134"/>
      <c r="J128" s="135">
        <f>ROUND(I128*H128,2)</f>
        <v>0</v>
      </c>
      <c r="K128" s="131" t="s">
        <v>19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8">
        <f>S128*H128</f>
        <v>0</v>
      </c>
      <c r="U128" s="329" t="s">
        <v>171</v>
      </c>
      <c r="V128" s="1">
        <f t="shared" si="0"/>
        <v>0</v>
      </c>
      <c r="AR128" s="140" t="s">
        <v>158</v>
      </c>
      <c r="AT128" s="140" t="s">
        <v>153</v>
      </c>
      <c r="AU128" s="140" t="s">
        <v>82</v>
      </c>
      <c r="AY128" s="18" t="s">
        <v>150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158</v>
      </c>
      <c r="BM128" s="140" t="s">
        <v>476</v>
      </c>
    </row>
    <row r="129" spans="2:65" s="1" customFormat="1" ht="16.5" customHeight="1" x14ac:dyDescent="0.2">
      <c r="B129" s="33"/>
      <c r="C129" s="129" t="s">
        <v>295</v>
      </c>
      <c r="D129" s="129" t="s">
        <v>153</v>
      </c>
      <c r="E129" s="130" t="s">
        <v>1254</v>
      </c>
      <c r="F129" s="131" t="s">
        <v>1255</v>
      </c>
      <c r="G129" s="132" t="s">
        <v>1126</v>
      </c>
      <c r="H129" s="133">
        <v>3</v>
      </c>
      <c r="I129" s="134"/>
      <c r="J129" s="135">
        <f>ROUND(I129*H129,2)</f>
        <v>0</v>
      </c>
      <c r="K129" s="131" t="s">
        <v>19</v>
      </c>
      <c r="L129" s="33"/>
      <c r="M129" s="136" t="s">
        <v>19</v>
      </c>
      <c r="N129" s="137" t="s">
        <v>47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8">
        <f>S129*H129</f>
        <v>0</v>
      </c>
      <c r="U129" s="329" t="s">
        <v>171</v>
      </c>
      <c r="V129" s="1">
        <f t="shared" si="0"/>
        <v>0</v>
      </c>
      <c r="AR129" s="140" t="s">
        <v>158</v>
      </c>
      <c r="AT129" s="140" t="s">
        <v>153</v>
      </c>
      <c r="AU129" s="140" t="s">
        <v>82</v>
      </c>
      <c r="AY129" s="18" t="s">
        <v>150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88</v>
      </c>
      <c r="BK129" s="141">
        <f>ROUND(I129*H129,2)</f>
        <v>0</v>
      </c>
      <c r="BL129" s="18" t="s">
        <v>158</v>
      </c>
      <c r="BM129" s="140" t="s">
        <v>491</v>
      </c>
    </row>
    <row r="130" spans="2:65" s="11" customFormat="1" ht="25.9" customHeight="1" x14ac:dyDescent="0.2">
      <c r="B130" s="117"/>
      <c r="D130" s="118" t="s">
        <v>74</v>
      </c>
      <c r="E130" s="119" t="s">
        <v>1256</v>
      </c>
      <c r="F130" s="119" t="s">
        <v>1257</v>
      </c>
      <c r="I130" s="120"/>
      <c r="J130" s="121">
        <f>BK130</f>
        <v>0</v>
      </c>
      <c r="L130" s="117"/>
      <c r="M130" s="122"/>
      <c r="P130" s="123">
        <f>SUM(P131:P138)</f>
        <v>0</v>
      </c>
      <c r="R130" s="123">
        <f>SUM(R131:R138)</f>
        <v>0</v>
      </c>
      <c r="T130" s="123">
        <f>SUM(T131:T138)</f>
        <v>0</v>
      </c>
      <c r="U130" s="328"/>
      <c r="V130" s="1" t="str">
        <f t="shared" si="0"/>
        <v/>
      </c>
      <c r="AR130" s="118" t="s">
        <v>82</v>
      </c>
      <c r="AT130" s="125" t="s">
        <v>74</v>
      </c>
      <c r="AU130" s="125" t="s">
        <v>75</v>
      </c>
      <c r="AY130" s="118" t="s">
        <v>150</v>
      </c>
      <c r="BK130" s="126">
        <f>SUM(BK131:BK138)</f>
        <v>0</v>
      </c>
    </row>
    <row r="131" spans="2:65" s="1" customFormat="1" ht="16.5" customHeight="1" x14ac:dyDescent="0.2">
      <c r="B131" s="33"/>
      <c r="C131" s="129" t="s">
        <v>311</v>
      </c>
      <c r="D131" s="129" t="s">
        <v>153</v>
      </c>
      <c r="E131" s="130" t="s">
        <v>1258</v>
      </c>
      <c r="F131" s="131" t="s">
        <v>1259</v>
      </c>
      <c r="G131" s="132" t="s">
        <v>1260</v>
      </c>
      <c r="H131" s="133">
        <v>1</v>
      </c>
      <c r="I131" s="134"/>
      <c r="J131" s="135">
        <f t="shared" ref="J131:J137" si="1">ROUND(I131*H131,2)</f>
        <v>0</v>
      </c>
      <c r="K131" s="131" t="s">
        <v>19</v>
      </c>
      <c r="L131" s="33"/>
      <c r="M131" s="136" t="s">
        <v>19</v>
      </c>
      <c r="N131" s="137" t="s">
        <v>47</v>
      </c>
      <c r="P131" s="138">
        <f t="shared" ref="P131:P137" si="2">O131*H131</f>
        <v>0</v>
      </c>
      <c r="Q131" s="138">
        <v>0</v>
      </c>
      <c r="R131" s="138">
        <f t="shared" ref="R131:R137" si="3">Q131*H131</f>
        <v>0</v>
      </c>
      <c r="S131" s="138">
        <v>0</v>
      </c>
      <c r="T131" s="138">
        <f t="shared" ref="T131:T137" si="4">S131*H131</f>
        <v>0</v>
      </c>
      <c r="U131" s="329" t="s">
        <v>171</v>
      </c>
      <c r="V131" s="1">
        <f t="shared" si="0"/>
        <v>0</v>
      </c>
      <c r="AR131" s="140" t="s">
        <v>158</v>
      </c>
      <c r="AT131" s="140" t="s">
        <v>153</v>
      </c>
      <c r="AU131" s="140" t="s">
        <v>82</v>
      </c>
      <c r="AY131" s="18" t="s">
        <v>150</v>
      </c>
      <c r="BE131" s="141">
        <f t="shared" ref="BE131:BE137" si="5">IF(N131="základní",J131,0)</f>
        <v>0</v>
      </c>
      <c r="BF131" s="141">
        <f t="shared" ref="BF131:BF137" si="6">IF(N131="snížená",J131,0)</f>
        <v>0</v>
      </c>
      <c r="BG131" s="141">
        <f t="shared" ref="BG131:BG137" si="7">IF(N131="zákl. přenesená",J131,0)</f>
        <v>0</v>
      </c>
      <c r="BH131" s="141">
        <f t="shared" ref="BH131:BH137" si="8">IF(N131="sníž. přenesená",J131,0)</f>
        <v>0</v>
      </c>
      <c r="BI131" s="141">
        <f t="shared" ref="BI131:BI137" si="9">IF(N131="nulová",J131,0)</f>
        <v>0</v>
      </c>
      <c r="BJ131" s="18" t="s">
        <v>88</v>
      </c>
      <c r="BK131" s="141">
        <f t="shared" ref="BK131:BK137" si="10">ROUND(I131*H131,2)</f>
        <v>0</v>
      </c>
      <c r="BL131" s="18" t="s">
        <v>158</v>
      </c>
      <c r="BM131" s="140" t="s">
        <v>506</v>
      </c>
    </row>
    <row r="132" spans="2:65" s="1" customFormat="1" ht="16.5" customHeight="1" x14ac:dyDescent="0.2">
      <c r="B132" s="33"/>
      <c r="C132" s="129" t="s">
        <v>322</v>
      </c>
      <c r="D132" s="129" t="s">
        <v>153</v>
      </c>
      <c r="E132" s="130" t="s">
        <v>1261</v>
      </c>
      <c r="F132" s="131" t="s">
        <v>1262</v>
      </c>
      <c r="G132" s="132" t="s">
        <v>1260</v>
      </c>
      <c r="H132" s="133">
        <v>1</v>
      </c>
      <c r="I132" s="134"/>
      <c r="J132" s="135">
        <f t="shared" si="1"/>
        <v>0</v>
      </c>
      <c r="K132" s="131" t="s">
        <v>19</v>
      </c>
      <c r="L132" s="33"/>
      <c r="M132" s="136" t="s">
        <v>19</v>
      </c>
      <c r="N132" s="137" t="s">
        <v>47</v>
      </c>
      <c r="P132" s="138">
        <f t="shared" si="2"/>
        <v>0</v>
      </c>
      <c r="Q132" s="138">
        <v>0</v>
      </c>
      <c r="R132" s="138">
        <f t="shared" si="3"/>
        <v>0</v>
      </c>
      <c r="S132" s="138">
        <v>0</v>
      </c>
      <c r="T132" s="138">
        <f t="shared" si="4"/>
        <v>0</v>
      </c>
      <c r="U132" s="329" t="s">
        <v>171</v>
      </c>
      <c r="V132" s="1">
        <f t="shared" si="0"/>
        <v>0</v>
      </c>
      <c r="AR132" s="140" t="s">
        <v>158</v>
      </c>
      <c r="AT132" s="140" t="s">
        <v>153</v>
      </c>
      <c r="AU132" s="140" t="s">
        <v>82</v>
      </c>
      <c r="AY132" s="18" t="s">
        <v>150</v>
      </c>
      <c r="BE132" s="141">
        <f t="shared" si="5"/>
        <v>0</v>
      </c>
      <c r="BF132" s="141">
        <f t="shared" si="6"/>
        <v>0</v>
      </c>
      <c r="BG132" s="141">
        <f t="shared" si="7"/>
        <v>0</v>
      </c>
      <c r="BH132" s="141">
        <f t="shared" si="8"/>
        <v>0</v>
      </c>
      <c r="BI132" s="141">
        <f t="shared" si="9"/>
        <v>0</v>
      </c>
      <c r="BJ132" s="18" t="s">
        <v>88</v>
      </c>
      <c r="BK132" s="141">
        <f t="shared" si="10"/>
        <v>0</v>
      </c>
      <c r="BL132" s="18" t="s">
        <v>158</v>
      </c>
      <c r="BM132" s="140" t="s">
        <v>524</v>
      </c>
    </row>
    <row r="133" spans="2:65" s="1" customFormat="1" ht="16.5" customHeight="1" x14ac:dyDescent="0.2">
      <c r="B133" s="33"/>
      <c r="C133" s="129" t="s">
        <v>332</v>
      </c>
      <c r="D133" s="129" t="s">
        <v>153</v>
      </c>
      <c r="E133" s="130" t="s">
        <v>1263</v>
      </c>
      <c r="F133" s="131" t="s">
        <v>1264</v>
      </c>
      <c r="G133" s="132" t="s">
        <v>1260</v>
      </c>
      <c r="H133" s="133">
        <v>1</v>
      </c>
      <c r="I133" s="134"/>
      <c r="J133" s="135">
        <f t="shared" si="1"/>
        <v>0</v>
      </c>
      <c r="K133" s="131" t="s">
        <v>19</v>
      </c>
      <c r="L133" s="33"/>
      <c r="M133" s="136" t="s">
        <v>19</v>
      </c>
      <c r="N133" s="137" t="s">
        <v>47</v>
      </c>
      <c r="P133" s="138">
        <f t="shared" si="2"/>
        <v>0</v>
      </c>
      <c r="Q133" s="138">
        <v>0</v>
      </c>
      <c r="R133" s="138">
        <f t="shared" si="3"/>
        <v>0</v>
      </c>
      <c r="S133" s="138">
        <v>0</v>
      </c>
      <c r="T133" s="138">
        <f t="shared" si="4"/>
        <v>0</v>
      </c>
      <c r="U133" s="329" t="s">
        <v>171</v>
      </c>
      <c r="V133" s="1">
        <f t="shared" si="0"/>
        <v>0</v>
      </c>
      <c r="AR133" s="140" t="s">
        <v>158</v>
      </c>
      <c r="AT133" s="140" t="s">
        <v>153</v>
      </c>
      <c r="AU133" s="140" t="s">
        <v>82</v>
      </c>
      <c r="AY133" s="18" t="s">
        <v>150</v>
      </c>
      <c r="BE133" s="141">
        <f t="shared" si="5"/>
        <v>0</v>
      </c>
      <c r="BF133" s="141">
        <f t="shared" si="6"/>
        <v>0</v>
      </c>
      <c r="BG133" s="141">
        <f t="shared" si="7"/>
        <v>0</v>
      </c>
      <c r="BH133" s="141">
        <f t="shared" si="8"/>
        <v>0</v>
      </c>
      <c r="BI133" s="141">
        <f t="shared" si="9"/>
        <v>0</v>
      </c>
      <c r="BJ133" s="18" t="s">
        <v>88</v>
      </c>
      <c r="BK133" s="141">
        <f t="shared" si="10"/>
        <v>0</v>
      </c>
      <c r="BL133" s="18" t="s">
        <v>158</v>
      </c>
      <c r="BM133" s="140" t="s">
        <v>537</v>
      </c>
    </row>
    <row r="134" spans="2:65" s="1" customFormat="1" ht="16.5" customHeight="1" x14ac:dyDescent="0.2">
      <c r="B134" s="33"/>
      <c r="C134" s="129" t="s">
        <v>342</v>
      </c>
      <c r="D134" s="129" t="s">
        <v>153</v>
      </c>
      <c r="E134" s="130" t="s">
        <v>1265</v>
      </c>
      <c r="F134" s="131" t="s">
        <v>1266</v>
      </c>
      <c r="G134" s="132" t="s">
        <v>1260</v>
      </c>
      <c r="H134" s="133">
        <v>1</v>
      </c>
      <c r="I134" s="134"/>
      <c r="J134" s="135">
        <f t="shared" si="1"/>
        <v>0</v>
      </c>
      <c r="K134" s="131" t="s">
        <v>19</v>
      </c>
      <c r="L134" s="33"/>
      <c r="M134" s="136" t="s">
        <v>19</v>
      </c>
      <c r="N134" s="137" t="s">
        <v>47</v>
      </c>
      <c r="P134" s="138">
        <f t="shared" si="2"/>
        <v>0</v>
      </c>
      <c r="Q134" s="138">
        <v>0</v>
      </c>
      <c r="R134" s="138">
        <f t="shared" si="3"/>
        <v>0</v>
      </c>
      <c r="S134" s="138">
        <v>0</v>
      </c>
      <c r="T134" s="138">
        <f t="shared" si="4"/>
        <v>0</v>
      </c>
      <c r="U134" s="329" t="s">
        <v>171</v>
      </c>
      <c r="V134" s="1">
        <f t="shared" si="0"/>
        <v>0</v>
      </c>
      <c r="AR134" s="140" t="s">
        <v>158</v>
      </c>
      <c r="AT134" s="140" t="s">
        <v>153</v>
      </c>
      <c r="AU134" s="140" t="s">
        <v>82</v>
      </c>
      <c r="AY134" s="18" t="s">
        <v>150</v>
      </c>
      <c r="BE134" s="141">
        <f t="shared" si="5"/>
        <v>0</v>
      </c>
      <c r="BF134" s="141">
        <f t="shared" si="6"/>
        <v>0</v>
      </c>
      <c r="BG134" s="141">
        <f t="shared" si="7"/>
        <v>0</v>
      </c>
      <c r="BH134" s="141">
        <f t="shared" si="8"/>
        <v>0</v>
      </c>
      <c r="BI134" s="141">
        <f t="shared" si="9"/>
        <v>0</v>
      </c>
      <c r="BJ134" s="18" t="s">
        <v>88</v>
      </c>
      <c r="BK134" s="141">
        <f t="shared" si="10"/>
        <v>0</v>
      </c>
      <c r="BL134" s="18" t="s">
        <v>158</v>
      </c>
      <c r="BM134" s="140" t="s">
        <v>548</v>
      </c>
    </row>
    <row r="135" spans="2:65" s="1" customFormat="1" ht="16.5" customHeight="1" x14ac:dyDescent="0.2">
      <c r="B135" s="33"/>
      <c r="C135" s="129" t="s">
        <v>347</v>
      </c>
      <c r="D135" s="129" t="s">
        <v>153</v>
      </c>
      <c r="E135" s="130" t="s">
        <v>1267</v>
      </c>
      <c r="F135" s="131" t="s">
        <v>1268</v>
      </c>
      <c r="G135" s="132" t="s">
        <v>1260</v>
      </c>
      <c r="H135" s="133">
        <v>1</v>
      </c>
      <c r="I135" s="134"/>
      <c r="J135" s="135">
        <f t="shared" si="1"/>
        <v>0</v>
      </c>
      <c r="K135" s="131" t="s">
        <v>19</v>
      </c>
      <c r="L135" s="33"/>
      <c r="M135" s="136" t="s">
        <v>19</v>
      </c>
      <c r="N135" s="137" t="s">
        <v>47</v>
      </c>
      <c r="P135" s="138">
        <f t="shared" si="2"/>
        <v>0</v>
      </c>
      <c r="Q135" s="138">
        <v>0</v>
      </c>
      <c r="R135" s="138">
        <f t="shared" si="3"/>
        <v>0</v>
      </c>
      <c r="S135" s="138">
        <v>0</v>
      </c>
      <c r="T135" s="138">
        <f t="shared" si="4"/>
        <v>0</v>
      </c>
      <c r="U135" s="329" t="s">
        <v>171</v>
      </c>
      <c r="V135" s="1">
        <f t="shared" si="0"/>
        <v>0</v>
      </c>
      <c r="AR135" s="140" t="s">
        <v>158</v>
      </c>
      <c r="AT135" s="140" t="s">
        <v>153</v>
      </c>
      <c r="AU135" s="140" t="s">
        <v>82</v>
      </c>
      <c r="AY135" s="18" t="s">
        <v>150</v>
      </c>
      <c r="BE135" s="141">
        <f t="shared" si="5"/>
        <v>0</v>
      </c>
      <c r="BF135" s="141">
        <f t="shared" si="6"/>
        <v>0</v>
      </c>
      <c r="BG135" s="141">
        <f t="shared" si="7"/>
        <v>0</v>
      </c>
      <c r="BH135" s="141">
        <f t="shared" si="8"/>
        <v>0</v>
      </c>
      <c r="BI135" s="141">
        <f t="shared" si="9"/>
        <v>0</v>
      </c>
      <c r="BJ135" s="18" t="s">
        <v>88</v>
      </c>
      <c r="BK135" s="141">
        <f t="shared" si="10"/>
        <v>0</v>
      </c>
      <c r="BL135" s="18" t="s">
        <v>158</v>
      </c>
      <c r="BM135" s="140" t="s">
        <v>561</v>
      </c>
    </row>
    <row r="136" spans="2:65" s="1" customFormat="1" ht="16.5" customHeight="1" x14ac:dyDescent="0.2">
      <c r="B136" s="33"/>
      <c r="C136" s="129" t="s">
        <v>351</v>
      </c>
      <c r="D136" s="129" t="s">
        <v>153</v>
      </c>
      <c r="E136" s="130" t="s">
        <v>1269</v>
      </c>
      <c r="F136" s="131" t="s">
        <v>1270</v>
      </c>
      <c r="G136" s="132" t="s">
        <v>1260</v>
      </c>
      <c r="H136" s="133">
        <v>1</v>
      </c>
      <c r="I136" s="134"/>
      <c r="J136" s="135">
        <f t="shared" si="1"/>
        <v>0</v>
      </c>
      <c r="K136" s="131" t="s">
        <v>19</v>
      </c>
      <c r="L136" s="33"/>
      <c r="M136" s="136" t="s">
        <v>19</v>
      </c>
      <c r="N136" s="137" t="s">
        <v>47</v>
      </c>
      <c r="P136" s="138">
        <f t="shared" si="2"/>
        <v>0</v>
      </c>
      <c r="Q136" s="138">
        <v>0</v>
      </c>
      <c r="R136" s="138">
        <f t="shared" si="3"/>
        <v>0</v>
      </c>
      <c r="S136" s="138">
        <v>0</v>
      </c>
      <c r="T136" s="138">
        <f t="shared" si="4"/>
        <v>0</v>
      </c>
      <c r="U136" s="329" t="s">
        <v>171</v>
      </c>
      <c r="V136" s="1">
        <f t="shared" si="0"/>
        <v>0</v>
      </c>
      <c r="AR136" s="140" t="s">
        <v>158</v>
      </c>
      <c r="AT136" s="140" t="s">
        <v>153</v>
      </c>
      <c r="AU136" s="140" t="s">
        <v>82</v>
      </c>
      <c r="AY136" s="18" t="s">
        <v>150</v>
      </c>
      <c r="BE136" s="141">
        <f t="shared" si="5"/>
        <v>0</v>
      </c>
      <c r="BF136" s="141">
        <f t="shared" si="6"/>
        <v>0</v>
      </c>
      <c r="BG136" s="141">
        <f t="shared" si="7"/>
        <v>0</v>
      </c>
      <c r="BH136" s="141">
        <f t="shared" si="8"/>
        <v>0</v>
      </c>
      <c r="BI136" s="141">
        <f t="shared" si="9"/>
        <v>0</v>
      </c>
      <c r="BJ136" s="18" t="s">
        <v>88</v>
      </c>
      <c r="BK136" s="141">
        <f t="shared" si="10"/>
        <v>0</v>
      </c>
      <c r="BL136" s="18" t="s">
        <v>158</v>
      </c>
      <c r="BM136" s="140" t="s">
        <v>573</v>
      </c>
    </row>
    <row r="137" spans="2:65" s="1" customFormat="1" ht="16.5" customHeight="1" x14ac:dyDescent="0.2">
      <c r="B137" s="33"/>
      <c r="C137" s="129" t="s">
        <v>357</v>
      </c>
      <c r="D137" s="129" t="s">
        <v>153</v>
      </c>
      <c r="E137" s="130" t="s">
        <v>1271</v>
      </c>
      <c r="F137" s="131" t="s">
        <v>1272</v>
      </c>
      <c r="G137" s="132" t="s">
        <v>1260</v>
      </c>
      <c r="H137" s="133">
        <v>1</v>
      </c>
      <c r="I137" s="134"/>
      <c r="J137" s="135">
        <f t="shared" si="1"/>
        <v>0</v>
      </c>
      <c r="K137" s="131" t="s">
        <v>19</v>
      </c>
      <c r="L137" s="33"/>
      <c r="M137" s="136" t="s">
        <v>19</v>
      </c>
      <c r="N137" s="137" t="s">
        <v>47</v>
      </c>
      <c r="P137" s="138">
        <f t="shared" si="2"/>
        <v>0</v>
      </c>
      <c r="Q137" s="138">
        <v>0</v>
      </c>
      <c r="R137" s="138">
        <f t="shared" si="3"/>
        <v>0</v>
      </c>
      <c r="S137" s="138">
        <v>0</v>
      </c>
      <c r="T137" s="138">
        <f t="shared" si="4"/>
        <v>0</v>
      </c>
      <c r="U137" s="329" t="s">
        <v>171</v>
      </c>
      <c r="V137" s="1">
        <f t="shared" si="0"/>
        <v>0</v>
      </c>
      <c r="AR137" s="140" t="s">
        <v>158</v>
      </c>
      <c r="AT137" s="140" t="s">
        <v>153</v>
      </c>
      <c r="AU137" s="140" t="s">
        <v>82</v>
      </c>
      <c r="AY137" s="18" t="s">
        <v>150</v>
      </c>
      <c r="BE137" s="141">
        <f t="shared" si="5"/>
        <v>0</v>
      </c>
      <c r="BF137" s="141">
        <f t="shared" si="6"/>
        <v>0</v>
      </c>
      <c r="BG137" s="141">
        <f t="shared" si="7"/>
        <v>0</v>
      </c>
      <c r="BH137" s="141">
        <f t="shared" si="8"/>
        <v>0</v>
      </c>
      <c r="BI137" s="141">
        <f t="shared" si="9"/>
        <v>0</v>
      </c>
      <c r="BJ137" s="18" t="s">
        <v>88</v>
      </c>
      <c r="BK137" s="141">
        <f t="shared" si="10"/>
        <v>0</v>
      </c>
      <c r="BL137" s="18" t="s">
        <v>158</v>
      </c>
      <c r="BM137" s="140" t="s">
        <v>591</v>
      </c>
    </row>
    <row r="138" spans="2:65" s="1" customFormat="1" ht="19.5" x14ac:dyDescent="0.2">
      <c r="B138" s="33"/>
      <c r="D138" s="147" t="s">
        <v>229</v>
      </c>
      <c r="F138" s="164" t="s">
        <v>1273</v>
      </c>
      <c r="I138" s="144"/>
      <c r="L138" s="33"/>
      <c r="M138" s="182"/>
      <c r="N138" s="183"/>
      <c r="O138" s="183"/>
      <c r="P138" s="183"/>
      <c r="Q138" s="183"/>
      <c r="R138" s="183"/>
      <c r="S138" s="183"/>
      <c r="T138" s="183"/>
      <c r="U138" s="335"/>
      <c r="V138" s="1" t="str">
        <f t="shared" si="0"/>
        <v/>
      </c>
      <c r="AT138" s="18" t="s">
        <v>229</v>
      </c>
      <c r="AU138" s="18" t="s">
        <v>82</v>
      </c>
    </row>
    <row r="139" spans="2:65" s="1" customFormat="1" ht="6.95" customHeight="1" x14ac:dyDescent="0.2"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33"/>
    </row>
  </sheetData>
  <sheetProtection algorithmName="SHA-512" hashValue="j6Se6pHhN5Yx2z8uXnzTiiIEcMOEf3ZLXzou1CaEqGHH8VUOR214Cpw0pXMXDPP7S0T848moniEKZmq2+rNJuw==" saltValue="H+QqgSmnnLnLYbCrohSeTg==" spinCount="100000" sheet="1" objects="1" scenarios="1" formatColumns="0" formatRows="0" autoFilter="0"/>
  <autoFilter ref="C91:K138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0"/>
  <sheetViews>
    <sheetView showGridLines="0" workbookViewId="0">
      <selection activeCell="X100" sqref="X10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1274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21. 5. 2024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ROUND((SUM(BE89:BE109)),  2)</f>
        <v>0</v>
      </c>
      <c r="I35" s="92">
        <v>0.21</v>
      </c>
      <c r="J35" s="82">
        <f>ROUND(((SUM(BE89:BE109))*I35),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ROUND((SUM(BF89:BF109)),  2)</f>
        <v>0</v>
      </c>
      <c r="I36" s="92">
        <v>0.12</v>
      </c>
      <c r="J36" s="82">
        <f>ROUND(((SUM(BF89:BF109))*I36),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ROUND((SUM(BG89:BG109)),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ROUND((SUM(BH89:BH109)),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ROUND((SUM(BI89:BI109)),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Lesnická 1155/8, 15000 Praha 5, b.j.č. 1155/2 -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ZTP - Plynovod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Lesnická 1155/8, 15000 Praha 5</v>
      </c>
      <c r="I56" s="28" t="s">
        <v>23</v>
      </c>
      <c r="J56" s="50" t="str">
        <f>IF(J14="","",J14)</f>
        <v>21. 5. 2024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1275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1276</v>
      </c>
      <c r="E65" s="104"/>
      <c r="F65" s="104"/>
      <c r="G65" s="104"/>
      <c r="H65" s="104"/>
      <c r="I65" s="104"/>
      <c r="J65" s="105">
        <f>J94</f>
        <v>0</v>
      </c>
      <c r="L65" s="102"/>
    </row>
    <row r="66" spans="2:12" s="8" customFormat="1" ht="24.95" customHeight="1" x14ac:dyDescent="0.2">
      <c r="B66" s="102"/>
      <c r="D66" s="103" t="s">
        <v>1277</v>
      </c>
      <c r="E66" s="104"/>
      <c r="F66" s="104"/>
      <c r="G66" s="104"/>
      <c r="H66" s="104"/>
      <c r="I66" s="104"/>
      <c r="J66" s="105">
        <f>J98</f>
        <v>0</v>
      </c>
      <c r="L66" s="102"/>
    </row>
    <row r="67" spans="2:12" s="8" customFormat="1" ht="24.95" customHeight="1" x14ac:dyDescent="0.2">
      <c r="B67" s="102"/>
      <c r="D67" s="103" t="s">
        <v>1278</v>
      </c>
      <c r="E67" s="104"/>
      <c r="F67" s="104"/>
      <c r="G67" s="104"/>
      <c r="H67" s="104"/>
      <c r="I67" s="104"/>
      <c r="J67" s="105">
        <f>J105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134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Lesnická 1155/8, 15000 Praha 5, b.j.č. 1155/2 -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4" t="s">
        <v>108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3" t="str">
        <f>E11</f>
        <v>ZTP - Plynovod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Lesnická 1155/8, 15000 Praha 5</v>
      </c>
      <c r="I83" s="28" t="s">
        <v>23</v>
      </c>
      <c r="J83" s="50" t="str">
        <f>IF(J14="","",J14)</f>
        <v>21. 5. 2024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135</v>
      </c>
      <c r="D88" s="112" t="s">
        <v>60</v>
      </c>
      <c r="E88" s="112" t="s">
        <v>56</v>
      </c>
      <c r="F88" s="112" t="s">
        <v>57</v>
      </c>
      <c r="G88" s="112" t="s">
        <v>136</v>
      </c>
      <c r="H88" s="112" t="s">
        <v>137</v>
      </c>
      <c r="I88" s="112" t="s">
        <v>138</v>
      </c>
      <c r="J88" s="112" t="s">
        <v>113</v>
      </c>
      <c r="K88" s="113" t="s">
        <v>139</v>
      </c>
      <c r="L88" s="110"/>
      <c r="M88" s="56" t="s">
        <v>19</v>
      </c>
      <c r="N88" s="57" t="s">
        <v>45</v>
      </c>
      <c r="O88" s="57" t="s">
        <v>140</v>
      </c>
      <c r="P88" s="57" t="s">
        <v>141</v>
      </c>
      <c r="Q88" s="57" t="s">
        <v>142</v>
      </c>
      <c r="R88" s="57" t="s">
        <v>143</v>
      </c>
      <c r="S88" s="57" t="s">
        <v>144</v>
      </c>
      <c r="T88" s="57" t="s">
        <v>145</v>
      </c>
      <c r="U88" s="326" t="s">
        <v>1604</v>
      </c>
    </row>
    <row r="89" spans="2:65" s="1" customFormat="1" ht="22.9" customHeight="1" x14ac:dyDescent="0.25">
      <c r="B89" s="33"/>
      <c r="C89" s="61" t="s">
        <v>147</v>
      </c>
      <c r="J89" s="114">
        <f>BK89</f>
        <v>0</v>
      </c>
      <c r="L89" s="33"/>
      <c r="M89" s="59"/>
      <c r="N89" s="51"/>
      <c r="O89" s="51"/>
      <c r="P89" s="115">
        <f>P90+P94+P98+P105</f>
        <v>0</v>
      </c>
      <c r="Q89" s="51"/>
      <c r="R89" s="115">
        <f>R90+R94+R98+R105</f>
        <v>0</v>
      </c>
      <c r="S89" s="51"/>
      <c r="T89" s="115">
        <f>T90+T94+T98+T105</f>
        <v>0</v>
      </c>
      <c r="U89" s="327">
        <f>SUM(V89:V666)</f>
        <v>0</v>
      </c>
      <c r="AT89" s="18" t="s">
        <v>74</v>
      </c>
      <c r="AU89" s="18" t="s">
        <v>114</v>
      </c>
      <c r="BK89" s="116">
        <f>BK90+BK94+BK98+BK105</f>
        <v>0</v>
      </c>
    </row>
    <row r="90" spans="2:65" s="11" customFormat="1" ht="25.9" customHeight="1" x14ac:dyDescent="0.2">
      <c r="B90" s="117"/>
      <c r="D90" s="118" t="s">
        <v>74</v>
      </c>
      <c r="E90" s="119" t="s">
        <v>1119</v>
      </c>
      <c r="F90" s="119" t="s">
        <v>1279</v>
      </c>
      <c r="I90" s="120"/>
      <c r="J90" s="121">
        <f>BK90</f>
        <v>0</v>
      </c>
      <c r="L90" s="117"/>
      <c r="M90" s="122"/>
      <c r="P90" s="123">
        <f>SUM(P91:P93)</f>
        <v>0</v>
      </c>
      <c r="R90" s="123">
        <f>SUM(R91:R93)</f>
        <v>0</v>
      </c>
      <c r="T90" s="123">
        <f>SUM(T91:T93)</f>
        <v>0</v>
      </c>
      <c r="U90" s="328"/>
      <c r="V90" s="1" t="str">
        <f t="shared" ref="V90:V109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150</v>
      </c>
      <c r="BK90" s="126">
        <f>SUM(BK91:BK93)</f>
        <v>0</v>
      </c>
    </row>
    <row r="91" spans="2:65" s="1" customFormat="1" ht="16.5" customHeight="1" x14ac:dyDescent="0.2">
      <c r="B91" s="33"/>
      <c r="C91" s="129" t="s">
        <v>82</v>
      </c>
      <c r="D91" s="129" t="s">
        <v>153</v>
      </c>
      <c r="E91" s="130" t="s">
        <v>1201</v>
      </c>
      <c r="F91" s="131" t="s">
        <v>1280</v>
      </c>
      <c r="G91" s="132" t="s">
        <v>1126</v>
      </c>
      <c r="H91" s="133">
        <v>7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29" t="s">
        <v>19</v>
      </c>
      <c r="V91" s="1" t="str">
        <f t="shared" si="0"/>
        <v/>
      </c>
      <c r="AR91" s="140" t="s">
        <v>158</v>
      </c>
      <c r="AT91" s="140" t="s">
        <v>153</v>
      </c>
      <c r="AU91" s="140" t="s">
        <v>82</v>
      </c>
      <c r="AY91" s="18" t="s">
        <v>150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158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153</v>
      </c>
      <c r="E92" s="130" t="s">
        <v>1204</v>
      </c>
      <c r="F92" s="131" t="s">
        <v>1281</v>
      </c>
      <c r="G92" s="132" t="s">
        <v>1126</v>
      </c>
      <c r="H92" s="133">
        <v>11</v>
      </c>
      <c r="I92" s="134"/>
      <c r="J92" s="135">
        <f>ROUND(I92*H92,2)</f>
        <v>0</v>
      </c>
      <c r="K92" s="131" t="s">
        <v>19</v>
      </c>
      <c r="L92" s="33"/>
      <c r="M92" s="136" t="s">
        <v>19</v>
      </c>
      <c r="N92" s="137" t="s">
        <v>47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8">
        <f>S92*H92</f>
        <v>0</v>
      </c>
      <c r="U92" s="329" t="s">
        <v>19</v>
      </c>
      <c r="V92" s="1" t="str">
        <f t="shared" si="0"/>
        <v/>
      </c>
      <c r="AR92" s="140" t="s">
        <v>158</v>
      </c>
      <c r="AT92" s="140" t="s">
        <v>153</v>
      </c>
      <c r="AU92" s="140" t="s">
        <v>82</v>
      </c>
      <c r="AY92" s="18" t="s">
        <v>150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88</v>
      </c>
      <c r="BK92" s="141">
        <f>ROUND(I92*H92,2)</f>
        <v>0</v>
      </c>
      <c r="BL92" s="18" t="s">
        <v>158</v>
      </c>
      <c r="BM92" s="140" t="s">
        <v>158</v>
      </c>
    </row>
    <row r="93" spans="2:65" s="1" customFormat="1" ht="16.5" customHeight="1" x14ac:dyDescent="0.2">
      <c r="B93" s="33"/>
      <c r="C93" s="129" t="s">
        <v>151</v>
      </c>
      <c r="D93" s="129" t="s">
        <v>153</v>
      </c>
      <c r="E93" s="130" t="s">
        <v>1282</v>
      </c>
      <c r="F93" s="131" t="s">
        <v>1283</v>
      </c>
      <c r="G93" s="132" t="s">
        <v>1126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29" t="s">
        <v>19</v>
      </c>
      <c r="V93" s="1" t="str">
        <f t="shared" si="0"/>
        <v/>
      </c>
      <c r="AR93" s="140" t="s">
        <v>158</v>
      </c>
      <c r="AT93" s="140" t="s">
        <v>153</v>
      </c>
      <c r="AU93" s="140" t="s">
        <v>82</v>
      </c>
      <c r="AY93" s="18" t="s">
        <v>150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158</v>
      </c>
      <c r="BM93" s="140" t="s">
        <v>192</v>
      </c>
    </row>
    <row r="94" spans="2:65" s="11" customFormat="1" ht="25.9" customHeight="1" x14ac:dyDescent="0.2">
      <c r="B94" s="117"/>
      <c r="D94" s="118" t="s">
        <v>74</v>
      </c>
      <c r="E94" s="119" t="s">
        <v>1135</v>
      </c>
      <c r="F94" s="119" t="s">
        <v>1284</v>
      </c>
      <c r="I94" s="120"/>
      <c r="J94" s="121">
        <f>BK94</f>
        <v>0</v>
      </c>
      <c r="L94" s="117"/>
      <c r="M94" s="122"/>
      <c r="P94" s="123">
        <f>SUM(P95:P97)</f>
        <v>0</v>
      </c>
      <c r="R94" s="123">
        <f>SUM(R95:R97)</f>
        <v>0</v>
      </c>
      <c r="T94" s="123">
        <f>SUM(T95:T97)</f>
        <v>0</v>
      </c>
      <c r="U94" s="328"/>
      <c r="V94" s="1" t="str">
        <f t="shared" si="0"/>
        <v/>
      </c>
      <c r="AR94" s="118" t="s">
        <v>82</v>
      </c>
      <c r="AT94" s="125" t="s">
        <v>74</v>
      </c>
      <c r="AU94" s="125" t="s">
        <v>75</v>
      </c>
      <c r="AY94" s="118" t="s">
        <v>150</v>
      </c>
      <c r="BK94" s="126">
        <f>SUM(BK95:BK97)</f>
        <v>0</v>
      </c>
    </row>
    <row r="95" spans="2:65" s="1" customFormat="1" ht="16.5" customHeight="1" x14ac:dyDescent="0.2">
      <c r="B95" s="33"/>
      <c r="C95" s="129" t="s">
        <v>158</v>
      </c>
      <c r="D95" s="129" t="s">
        <v>153</v>
      </c>
      <c r="E95" s="130" t="s">
        <v>1207</v>
      </c>
      <c r="F95" s="131" t="s">
        <v>1285</v>
      </c>
      <c r="G95" s="132" t="s">
        <v>1123</v>
      </c>
      <c r="H95" s="133">
        <v>7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29" t="s">
        <v>19</v>
      </c>
      <c r="V95" s="1" t="str">
        <f t="shared" si="0"/>
        <v/>
      </c>
      <c r="AR95" s="140" t="s">
        <v>158</v>
      </c>
      <c r="AT95" s="140" t="s">
        <v>153</v>
      </c>
      <c r="AU95" s="140" t="s">
        <v>82</v>
      </c>
      <c r="AY95" s="18" t="s">
        <v>150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158</v>
      </c>
      <c r="BM95" s="140" t="s">
        <v>205</v>
      </c>
    </row>
    <row r="96" spans="2:65" s="1" customFormat="1" ht="16.5" customHeight="1" x14ac:dyDescent="0.2">
      <c r="B96" s="33"/>
      <c r="C96" s="129" t="s">
        <v>186</v>
      </c>
      <c r="D96" s="129" t="s">
        <v>153</v>
      </c>
      <c r="E96" s="130" t="s">
        <v>1209</v>
      </c>
      <c r="F96" s="131" t="s">
        <v>1285</v>
      </c>
      <c r="G96" s="132" t="s">
        <v>1123</v>
      </c>
      <c r="H96" s="133">
        <v>11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29" t="s">
        <v>19</v>
      </c>
      <c r="V96" s="1" t="str">
        <f t="shared" si="0"/>
        <v/>
      </c>
      <c r="AR96" s="140" t="s">
        <v>158</v>
      </c>
      <c r="AT96" s="140" t="s">
        <v>153</v>
      </c>
      <c r="AU96" s="140" t="s">
        <v>82</v>
      </c>
      <c r="AY96" s="18" t="s">
        <v>150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158</v>
      </c>
      <c r="BM96" s="140" t="s">
        <v>219</v>
      </c>
    </row>
    <row r="97" spans="2:65" s="1" customFormat="1" ht="16.5" customHeight="1" x14ac:dyDescent="0.2">
      <c r="B97" s="33"/>
      <c r="C97" s="129" t="s">
        <v>192</v>
      </c>
      <c r="D97" s="129" t="s">
        <v>153</v>
      </c>
      <c r="E97" s="130" t="s">
        <v>1212</v>
      </c>
      <c r="F97" s="131" t="s">
        <v>1286</v>
      </c>
      <c r="G97" s="132" t="s">
        <v>1123</v>
      </c>
      <c r="H97" s="133">
        <v>1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19</v>
      </c>
      <c r="V97" s="1" t="str">
        <f t="shared" si="0"/>
        <v/>
      </c>
      <c r="AR97" s="140" t="s">
        <v>158</v>
      </c>
      <c r="AT97" s="140" t="s">
        <v>153</v>
      </c>
      <c r="AU97" s="140" t="s">
        <v>82</v>
      </c>
      <c r="AY97" s="18" t="s">
        <v>150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158</v>
      </c>
      <c r="BM97" s="140" t="s">
        <v>8</v>
      </c>
    </row>
    <row r="98" spans="2:65" s="11" customFormat="1" ht="25.9" customHeight="1" x14ac:dyDescent="0.2">
      <c r="B98" s="117"/>
      <c r="D98" s="118" t="s">
        <v>74</v>
      </c>
      <c r="E98" s="119" t="s">
        <v>1151</v>
      </c>
      <c r="F98" s="119" t="s">
        <v>1287</v>
      </c>
      <c r="I98" s="120"/>
      <c r="J98" s="121">
        <f>BK98</f>
        <v>0</v>
      </c>
      <c r="L98" s="117"/>
      <c r="M98" s="122"/>
      <c r="P98" s="123">
        <f>SUM(P99:P104)</f>
        <v>0</v>
      </c>
      <c r="R98" s="123">
        <f>SUM(R99:R104)</f>
        <v>0</v>
      </c>
      <c r="T98" s="123">
        <f>SUM(T99:T104)</f>
        <v>0</v>
      </c>
      <c r="U98" s="328"/>
      <c r="V98" s="1" t="str">
        <f t="shared" si="0"/>
        <v/>
      </c>
      <c r="AR98" s="118" t="s">
        <v>82</v>
      </c>
      <c r="AT98" s="125" t="s">
        <v>74</v>
      </c>
      <c r="AU98" s="125" t="s">
        <v>75</v>
      </c>
      <c r="AY98" s="118" t="s">
        <v>150</v>
      </c>
      <c r="BK98" s="126">
        <f>SUM(BK99:BK104)</f>
        <v>0</v>
      </c>
    </row>
    <row r="99" spans="2:65" s="1" customFormat="1" ht="16.5" customHeight="1" x14ac:dyDescent="0.2">
      <c r="B99" s="33"/>
      <c r="C99" s="129" t="s">
        <v>200</v>
      </c>
      <c r="D99" s="129" t="s">
        <v>153</v>
      </c>
      <c r="E99" s="130" t="s">
        <v>1215</v>
      </c>
      <c r="F99" s="131" t="s">
        <v>1288</v>
      </c>
      <c r="G99" s="132" t="s">
        <v>1123</v>
      </c>
      <c r="H99" s="133">
        <v>1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19</v>
      </c>
      <c r="V99" s="1" t="str">
        <f t="shared" si="0"/>
        <v/>
      </c>
      <c r="AR99" s="140" t="s">
        <v>158</v>
      </c>
      <c r="AT99" s="140" t="s">
        <v>153</v>
      </c>
      <c r="AU99" s="140" t="s">
        <v>82</v>
      </c>
      <c r="AY99" s="18" t="s">
        <v>150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158</v>
      </c>
      <c r="BM99" s="140" t="s">
        <v>244</v>
      </c>
    </row>
    <row r="100" spans="2:65" s="1" customFormat="1" ht="19.5" x14ac:dyDescent="0.2">
      <c r="B100" s="33"/>
      <c r="D100" s="147" t="s">
        <v>229</v>
      </c>
      <c r="F100" s="164" t="s">
        <v>1289</v>
      </c>
      <c r="I100" s="144"/>
      <c r="L100" s="33"/>
      <c r="M100" s="145"/>
      <c r="U100" s="330"/>
      <c r="V100" s="1" t="str">
        <f t="shared" si="0"/>
        <v/>
      </c>
      <c r="AT100" s="18" t="s">
        <v>229</v>
      </c>
      <c r="AU100" s="18" t="s">
        <v>82</v>
      </c>
    </row>
    <row r="101" spans="2:65" s="1" customFormat="1" ht="16.5" customHeight="1" x14ac:dyDescent="0.2">
      <c r="B101" s="33"/>
      <c r="C101" s="129" t="s">
        <v>205</v>
      </c>
      <c r="D101" s="129" t="s">
        <v>153</v>
      </c>
      <c r="E101" s="130" t="s">
        <v>1218</v>
      </c>
      <c r="F101" s="131" t="s">
        <v>1236</v>
      </c>
      <c r="G101" s="132" t="s">
        <v>1123</v>
      </c>
      <c r="H101" s="133">
        <v>1</v>
      </c>
      <c r="I101" s="134"/>
      <c r="J101" s="135">
        <f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8">
        <f>S101*H101</f>
        <v>0</v>
      </c>
      <c r="U101" s="329" t="s">
        <v>19</v>
      </c>
      <c r="V101" s="1" t="str">
        <f t="shared" si="0"/>
        <v/>
      </c>
      <c r="AR101" s="140" t="s">
        <v>158</v>
      </c>
      <c r="AT101" s="140" t="s">
        <v>153</v>
      </c>
      <c r="AU101" s="140" t="s">
        <v>82</v>
      </c>
      <c r="AY101" s="18" t="s">
        <v>150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88</v>
      </c>
      <c r="BK101" s="141">
        <f>ROUND(I101*H101,2)</f>
        <v>0</v>
      </c>
      <c r="BL101" s="18" t="s">
        <v>158</v>
      </c>
      <c r="BM101" s="140" t="s">
        <v>258</v>
      </c>
    </row>
    <row r="102" spans="2:65" s="1" customFormat="1" ht="19.5" x14ac:dyDescent="0.2">
      <c r="B102" s="33"/>
      <c r="D102" s="147" t="s">
        <v>229</v>
      </c>
      <c r="F102" s="164" t="s">
        <v>1290</v>
      </c>
      <c r="I102" s="144"/>
      <c r="L102" s="33"/>
      <c r="M102" s="145"/>
      <c r="U102" s="330"/>
      <c r="V102" s="1" t="str">
        <f t="shared" si="0"/>
        <v/>
      </c>
      <c r="AT102" s="18" t="s">
        <v>229</v>
      </c>
      <c r="AU102" s="18" t="s">
        <v>82</v>
      </c>
    </row>
    <row r="103" spans="2:65" s="1" customFormat="1" ht="16.5" customHeight="1" x14ac:dyDescent="0.2">
      <c r="B103" s="33"/>
      <c r="C103" s="129" t="s">
        <v>214</v>
      </c>
      <c r="D103" s="129" t="s">
        <v>153</v>
      </c>
      <c r="E103" s="130" t="s">
        <v>1220</v>
      </c>
      <c r="F103" s="131" t="s">
        <v>1291</v>
      </c>
      <c r="G103" s="132" t="s">
        <v>1123</v>
      </c>
      <c r="H103" s="133">
        <v>1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29" t="s">
        <v>19</v>
      </c>
      <c r="V103" s="1" t="str">
        <f t="shared" si="0"/>
        <v/>
      </c>
      <c r="AR103" s="140" t="s">
        <v>158</v>
      </c>
      <c r="AT103" s="140" t="s">
        <v>153</v>
      </c>
      <c r="AU103" s="140" t="s">
        <v>82</v>
      </c>
      <c r="AY103" s="18" t="s">
        <v>150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158</v>
      </c>
      <c r="BM103" s="140" t="s">
        <v>270</v>
      </c>
    </row>
    <row r="104" spans="2:65" s="1" customFormat="1" ht="19.5" x14ac:dyDescent="0.2">
      <c r="B104" s="33"/>
      <c r="D104" s="147" t="s">
        <v>229</v>
      </c>
      <c r="F104" s="164" t="s">
        <v>1292</v>
      </c>
      <c r="I104" s="144"/>
      <c r="L104" s="33"/>
      <c r="M104" s="145"/>
      <c r="U104" s="330"/>
      <c r="V104" s="1" t="str">
        <f t="shared" si="0"/>
        <v/>
      </c>
      <c r="AT104" s="18" t="s">
        <v>229</v>
      </c>
      <c r="AU104" s="18" t="s">
        <v>82</v>
      </c>
    </row>
    <row r="105" spans="2:65" s="11" customFormat="1" ht="25.9" customHeight="1" x14ac:dyDescent="0.2">
      <c r="B105" s="117"/>
      <c r="D105" s="118" t="s">
        <v>74</v>
      </c>
      <c r="E105" s="119" t="s">
        <v>1185</v>
      </c>
      <c r="F105" s="119" t="s">
        <v>1257</v>
      </c>
      <c r="I105" s="120"/>
      <c r="J105" s="121">
        <f>BK105</f>
        <v>0</v>
      </c>
      <c r="L105" s="117"/>
      <c r="M105" s="122"/>
      <c r="P105" s="123">
        <f>SUM(P106:P109)</f>
        <v>0</v>
      </c>
      <c r="R105" s="123">
        <f>SUM(R106:R109)</f>
        <v>0</v>
      </c>
      <c r="T105" s="123">
        <f>SUM(T106:T109)</f>
        <v>0</v>
      </c>
      <c r="U105" s="328"/>
      <c r="V105" s="1" t="str">
        <f t="shared" si="0"/>
        <v/>
      </c>
      <c r="AR105" s="118" t="s">
        <v>82</v>
      </c>
      <c r="AT105" s="125" t="s">
        <v>74</v>
      </c>
      <c r="AU105" s="125" t="s">
        <v>75</v>
      </c>
      <c r="AY105" s="118" t="s">
        <v>150</v>
      </c>
      <c r="BK105" s="126">
        <f>SUM(BK106:BK109)</f>
        <v>0</v>
      </c>
    </row>
    <row r="106" spans="2:65" s="1" customFormat="1" ht="16.5" customHeight="1" x14ac:dyDescent="0.2">
      <c r="B106" s="33"/>
      <c r="C106" s="129" t="s">
        <v>219</v>
      </c>
      <c r="D106" s="129" t="s">
        <v>153</v>
      </c>
      <c r="E106" s="130" t="s">
        <v>1235</v>
      </c>
      <c r="F106" s="131" t="s">
        <v>1293</v>
      </c>
      <c r="G106" s="132" t="s">
        <v>1126</v>
      </c>
      <c r="H106" s="133">
        <v>19</v>
      </c>
      <c r="I106" s="134"/>
      <c r="J106" s="135">
        <f>ROUND(I106*H106,2)</f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329" t="s">
        <v>19</v>
      </c>
      <c r="V106" s="1" t="str">
        <f t="shared" si="0"/>
        <v/>
      </c>
      <c r="AR106" s="140" t="s">
        <v>158</v>
      </c>
      <c r="AT106" s="140" t="s">
        <v>153</v>
      </c>
      <c r="AU106" s="140" t="s">
        <v>82</v>
      </c>
      <c r="AY106" s="18" t="s">
        <v>150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158</v>
      </c>
      <c r="BM106" s="140" t="s">
        <v>286</v>
      </c>
    </row>
    <row r="107" spans="2:65" s="1" customFormat="1" ht="16.5" customHeight="1" x14ac:dyDescent="0.2">
      <c r="B107" s="33"/>
      <c r="C107" s="129" t="s">
        <v>224</v>
      </c>
      <c r="D107" s="129" t="s">
        <v>153</v>
      </c>
      <c r="E107" s="130" t="s">
        <v>1237</v>
      </c>
      <c r="F107" s="131" t="s">
        <v>1294</v>
      </c>
      <c r="G107" s="132" t="s">
        <v>1260</v>
      </c>
      <c r="H107" s="133">
        <v>1</v>
      </c>
      <c r="I107" s="134"/>
      <c r="J107" s="135">
        <f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8">
        <f>S107*H107</f>
        <v>0</v>
      </c>
      <c r="U107" s="329" t="s">
        <v>19</v>
      </c>
      <c r="V107" s="1" t="str">
        <f t="shared" si="0"/>
        <v/>
      </c>
      <c r="AR107" s="140" t="s">
        <v>158</v>
      </c>
      <c r="AT107" s="140" t="s">
        <v>153</v>
      </c>
      <c r="AU107" s="140" t="s">
        <v>82</v>
      </c>
      <c r="AY107" s="18" t="s">
        <v>150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88</v>
      </c>
      <c r="BK107" s="141">
        <f>ROUND(I107*H107,2)</f>
        <v>0</v>
      </c>
      <c r="BL107" s="18" t="s">
        <v>158</v>
      </c>
      <c r="BM107" s="140" t="s">
        <v>295</v>
      </c>
    </row>
    <row r="108" spans="2:65" s="1" customFormat="1" ht="16.5" customHeight="1" x14ac:dyDescent="0.2">
      <c r="B108" s="33"/>
      <c r="C108" s="129" t="s">
        <v>8</v>
      </c>
      <c r="D108" s="129" t="s">
        <v>153</v>
      </c>
      <c r="E108" s="130" t="s">
        <v>1295</v>
      </c>
      <c r="F108" s="131" t="s">
        <v>1264</v>
      </c>
      <c r="G108" s="132" t="s">
        <v>1260</v>
      </c>
      <c r="H108" s="133">
        <v>1</v>
      </c>
      <c r="I108" s="134"/>
      <c r="J108" s="135">
        <f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8">
        <f>S108*H108</f>
        <v>0</v>
      </c>
      <c r="U108" s="329" t="s">
        <v>19</v>
      </c>
      <c r="V108" s="1" t="str">
        <f t="shared" si="0"/>
        <v/>
      </c>
      <c r="AR108" s="140" t="s">
        <v>158</v>
      </c>
      <c r="AT108" s="140" t="s">
        <v>153</v>
      </c>
      <c r="AU108" s="140" t="s">
        <v>82</v>
      </c>
      <c r="AY108" s="18" t="s">
        <v>150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158</v>
      </c>
      <c r="BM108" s="140" t="s">
        <v>322</v>
      </c>
    </row>
    <row r="109" spans="2:65" s="1" customFormat="1" ht="16.5" customHeight="1" x14ac:dyDescent="0.2">
      <c r="B109" s="33"/>
      <c r="C109" s="129" t="s">
        <v>237</v>
      </c>
      <c r="D109" s="129" t="s">
        <v>153</v>
      </c>
      <c r="E109" s="130" t="s">
        <v>1296</v>
      </c>
      <c r="F109" s="131" t="s">
        <v>1297</v>
      </c>
      <c r="G109" s="132" t="s">
        <v>1260</v>
      </c>
      <c r="H109" s="133">
        <v>1</v>
      </c>
      <c r="I109" s="134"/>
      <c r="J109" s="135">
        <f>ROUND(I109*H109,2)</f>
        <v>0</v>
      </c>
      <c r="K109" s="131" t="s">
        <v>19</v>
      </c>
      <c r="L109" s="33"/>
      <c r="M109" s="185" t="s">
        <v>19</v>
      </c>
      <c r="N109" s="186" t="s">
        <v>47</v>
      </c>
      <c r="O109" s="183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7">
        <f>S109*H109</f>
        <v>0</v>
      </c>
      <c r="U109" s="336" t="s">
        <v>19</v>
      </c>
      <c r="V109" s="1" t="str">
        <f t="shared" si="0"/>
        <v/>
      </c>
      <c r="AR109" s="140" t="s">
        <v>158</v>
      </c>
      <c r="AT109" s="140" t="s">
        <v>153</v>
      </c>
      <c r="AU109" s="140" t="s">
        <v>82</v>
      </c>
      <c r="AY109" s="18" t="s">
        <v>150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8" t="s">
        <v>88</v>
      </c>
      <c r="BK109" s="141">
        <f>ROUND(I109*H109,2)</f>
        <v>0</v>
      </c>
      <c r="BL109" s="18" t="s">
        <v>158</v>
      </c>
      <c r="BM109" s="140" t="s">
        <v>342</v>
      </c>
    </row>
    <row r="110" spans="2:65" s="1" customFormat="1" ht="6.95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</row>
  </sheetData>
  <sheetProtection algorithmName="SHA-512" hashValue="UTuJIqU+rJ1wlyYyROpCZ0BKBqLB6ML/Ji2NgDl+m8y/KLLpJOGUCvYWvolLq4VH2WcDxlTSrwrYH5kNhN5DqQ==" saltValue="14xUJlgWwUl9PVkqSXggAQ==" spinCount="100000" sheet="1" objects="1" scenarios="1" formatColumns="0" formatRows="0" autoFilter="0"/>
  <autoFilter ref="C88:K109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3"/>
  <sheetViews>
    <sheetView showGridLines="0" workbookViewId="0">
      <selection activeCell="AB95" sqref="AB9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1298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21. 5. 2024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ROUND((SUM(BE86:BE122)),  2)</f>
        <v>0</v>
      </c>
      <c r="I35" s="92">
        <v>0.21</v>
      </c>
      <c r="J35" s="82">
        <f>ROUND(((SUM(BE86:BE122))*I35),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ROUND((SUM(BF86:BF122)),  2)</f>
        <v>0</v>
      </c>
      <c r="I36" s="92">
        <v>0.12</v>
      </c>
      <c r="J36" s="82">
        <f>ROUND(((SUM(BF86:BF122))*I36),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ROUND((SUM(BG86:BG122)),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ROUND((SUM(BH86:BH122)),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ROUND((SUM(BI86:BI122)),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Lesnická 1155/8, 15000 Praha 5, b.j.č. 1155/2 -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EL - Elektroinstalace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Lesnická 1155/8, 15000 Praha 5</v>
      </c>
      <c r="I56" s="28" t="s">
        <v>23</v>
      </c>
      <c r="J56" s="50" t="str">
        <f>IF(J14="","",J14)</f>
        <v>21. 5. 2024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1298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134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Lesnická 1155/8, 15000 Praha 5, b.j.č. 1155/2 - revize 3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4" t="s">
        <v>108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3" t="str">
        <f>E11</f>
        <v>EL - Elektroinstalace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Lesnická 1155/8, 15000 Praha 5</v>
      </c>
      <c r="I80" s="28" t="s">
        <v>23</v>
      </c>
      <c r="J80" s="50" t="str">
        <f>IF(J14="","",J14)</f>
        <v>21. 5. 2024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135</v>
      </c>
      <c r="D85" s="112" t="s">
        <v>60</v>
      </c>
      <c r="E85" s="112" t="s">
        <v>56</v>
      </c>
      <c r="F85" s="112" t="s">
        <v>57</v>
      </c>
      <c r="G85" s="112" t="s">
        <v>136</v>
      </c>
      <c r="H85" s="112" t="s">
        <v>137</v>
      </c>
      <c r="I85" s="112" t="s">
        <v>138</v>
      </c>
      <c r="J85" s="112" t="s">
        <v>113</v>
      </c>
      <c r="K85" s="113" t="s">
        <v>139</v>
      </c>
      <c r="L85" s="110"/>
      <c r="M85" s="56" t="s">
        <v>19</v>
      </c>
      <c r="N85" s="57" t="s">
        <v>45</v>
      </c>
      <c r="O85" s="57" t="s">
        <v>140</v>
      </c>
      <c r="P85" s="57" t="s">
        <v>141</v>
      </c>
      <c r="Q85" s="57" t="s">
        <v>142</v>
      </c>
      <c r="R85" s="57" t="s">
        <v>143</v>
      </c>
      <c r="S85" s="57" t="s">
        <v>144</v>
      </c>
      <c r="T85" s="57" t="s">
        <v>145</v>
      </c>
      <c r="U85" s="326" t="s">
        <v>1604</v>
      </c>
    </row>
    <row r="86" spans="2:65" s="1" customFormat="1" ht="22.9" customHeight="1" x14ac:dyDescent="0.25">
      <c r="B86" s="33"/>
      <c r="C86" s="61" t="s">
        <v>147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SUM(P88:P122)</f>
        <v>0</v>
      </c>
      <c r="R87" s="123">
        <f>SUM(R88:R122)</f>
        <v>0</v>
      </c>
      <c r="T87" s="123">
        <f>SUM(T88:T122)</f>
        <v>0</v>
      </c>
      <c r="U87" s="328"/>
      <c r="V87" s="1" t="str">
        <f t="shared" ref="V87:V122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150</v>
      </c>
      <c r="BK87" s="126">
        <f>SUM(BK88:BK122)</f>
        <v>0</v>
      </c>
    </row>
    <row r="88" spans="2:65" s="1" customFormat="1" ht="16.5" customHeight="1" x14ac:dyDescent="0.2">
      <c r="B88" s="33"/>
      <c r="C88" s="129" t="s">
        <v>82</v>
      </c>
      <c r="D88" s="129" t="s">
        <v>153</v>
      </c>
      <c r="E88" s="130" t="s">
        <v>1299</v>
      </c>
      <c r="F88" s="131" t="s">
        <v>1300</v>
      </c>
      <c r="G88" s="132" t="s">
        <v>1123</v>
      </c>
      <c r="H88" s="133">
        <v>7</v>
      </c>
      <c r="I88" s="134"/>
      <c r="J88" s="135">
        <f t="shared" ref="J88:J122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2" si="2">O88*H88</f>
        <v>0</v>
      </c>
      <c r="Q88" s="138">
        <v>0</v>
      </c>
      <c r="R88" s="138">
        <f t="shared" ref="R88:R122" si="3">Q88*H88</f>
        <v>0</v>
      </c>
      <c r="S88" s="138">
        <v>0</v>
      </c>
      <c r="T88" s="138">
        <f t="shared" ref="T88:T122" si="4">S88*H88</f>
        <v>0</v>
      </c>
      <c r="U88" s="329" t="s">
        <v>19</v>
      </c>
      <c r="V88" s="1" t="str">
        <f t="shared" si="0"/>
        <v/>
      </c>
      <c r="AR88" s="140" t="s">
        <v>158</v>
      </c>
      <c r="AT88" s="140" t="s">
        <v>153</v>
      </c>
      <c r="AU88" s="140" t="s">
        <v>82</v>
      </c>
      <c r="AY88" s="18" t="s">
        <v>150</v>
      </c>
      <c r="BE88" s="141">
        <f t="shared" ref="BE88:BE122" si="5">IF(N88="základní",J88,0)</f>
        <v>0</v>
      </c>
      <c r="BF88" s="141">
        <f t="shared" ref="BF88:BF122" si="6">IF(N88="snížená",J88,0)</f>
        <v>0</v>
      </c>
      <c r="BG88" s="141">
        <f t="shared" ref="BG88:BG122" si="7">IF(N88="zákl. přenesená",J88,0)</f>
        <v>0</v>
      </c>
      <c r="BH88" s="141">
        <f t="shared" ref="BH88:BH122" si="8">IF(N88="sníž. přenesená",J88,0)</f>
        <v>0</v>
      </c>
      <c r="BI88" s="141">
        <f t="shared" ref="BI88:BI122" si="9">IF(N88="nulová",J88,0)</f>
        <v>0</v>
      </c>
      <c r="BJ88" s="18" t="s">
        <v>88</v>
      </c>
      <c r="BK88" s="141">
        <f t="shared" ref="BK88:BK122" si="10">ROUND(I88*H88,2)</f>
        <v>0</v>
      </c>
      <c r="BL88" s="18" t="s">
        <v>158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153</v>
      </c>
      <c r="E89" s="130" t="s">
        <v>1301</v>
      </c>
      <c r="F89" s="131" t="s">
        <v>1302</v>
      </c>
      <c r="G89" s="132" t="s">
        <v>1123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158</v>
      </c>
      <c r="AT89" s="140" t="s">
        <v>153</v>
      </c>
      <c r="AU89" s="140" t="s">
        <v>82</v>
      </c>
      <c r="AY89" s="18" t="s">
        <v>150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158</v>
      </c>
      <c r="BM89" s="140" t="s">
        <v>158</v>
      </c>
    </row>
    <row r="90" spans="2:65" s="1" customFormat="1" ht="16.5" customHeight="1" x14ac:dyDescent="0.2">
      <c r="B90" s="33"/>
      <c r="C90" s="129" t="s">
        <v>151</v>
      </c>
      <c r="D90" s="129" t="s">
        <v>153</v>
      </c>
      <c r="E90" s="130" t="s">
        <v>1303</v>
      </c>
      <c r="F90" s="131" t="s">
        <v>1304</v>
      </c>
      <c r="G90" s="132" t="s">
        <v>1123</v>
      </c>
      <c r="H90" s="133">
        <v>3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158</v>
      </c>
      <c r="AT90" s="140" t="s">
        <v>153</v>
      </c>
      <c r="AU90" s="140" t="s">
        <v>82</v>
      </c>
      <c r="AY90" s="18" t="s">
        <v>150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158</v>
      </c>
      <c r="BM90" s="140" t="s">
        <v>192</v>
      </c>
    </row>
    <row r="91" spans="2:65" s="1" customFormat="1" ht="16.5" customHeight="1" x14ac:dyDescent="0.2">
      <c r="B91" s="33"/>
      <c r="C91" s="129" t="s">
        <v>158</v>
      </c>
      <c r="D91" s="129" t="s">
        <v>153</v>
      </c>
      <c r="E91" s="130" t="s">
        <v>1305</v>
      </c>
      <c r="F91" s="131" t="s">
        <v>1306</v>
      </c>
      <c r="G91" s="132" t="s">
        <v>1123</v>
      </c>
      <c r="H91" s="133">
        <v>6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158</v>
      </c>
      <c r="AT91" s="140" t="s">
        <v>153</v>
      </c>
      <c r="AU91" s="140" t="s">
        <v>82</v>
      </c>
      <c r="AY91" s="18" t="s">
        <v>150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158</v>
      </c>
      <c r="BM91" s="140" t="s">
        <v>205</v>
      </c>
    </row>
    <row r="92" spans="2:65" s="1" customFormat="1" ht="16.5" customHeight="1" x14ac:dyDescent="0.2">
      <c r="B92" s="33"/>
      <c r="C92" s="129" t="s">
        <v>186</v>
      </c>
      <c r="D92" s="129" t="s">
        <v>153</v>
      </c>
      <c r="E92" s="130" t="s">
        <v>1307</v>
      </c>
      <c r="F92" s="131" t="s">
        <v>1308</v>
      </c>
      <c r="G92" s="132" t="s">
        <v>1123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158</v>
      </c>
      <c r="AT92" s="140" t="s">
        <v>153</v>
      </c>
      <c r="AU92" s="140" t="s">
        <v>82</v>
      </c>
      <c r="AY92" s="18" t="s">
        <v>150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158</v>
      </c>
      <c r="BM92" s="140" t="s">
        <v>219</v>
      </c>
    </row>
    <row r="93" spans="2:65" s="1" customFormat="1" ht="16.5" customHeight="1" x14ac:dyDescent="0.2">
      <c r="B93" s="33"/>
      <c r="C93" s="129" t="s">
        <v>192</v>
      </c>
      <c r="D93" s="129" t="s">
        <v>153</v>
      </c>
      <c r="E93" s="130" t="s">
        <v>1309</v>
      </c>
      <c r="F93" s="131" t="s">
        <v>1310</v>
      </c>
      <c r="G93" s="132" t="s">
        <v>1123</v>
      </c>
      <c r="H93" s="133">
        <v>8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158</v>
      </c>
      <c r="AT93" s="140" t="s">
        <v>153</v>
      </c>
      <c r="AU93" s="140" t="s">
        <v>82</v>
      </c>
      <c r="AY93" s="18" t="s">
        <v>150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158</v>
      </c>
      <c r="BM93" s="140" t="s">
        <v>8</v>
      </c>
    </row>
    <row r="94" spans="2:65" s="1" customFormat="1" ht="16.5" customHeight="1" x14ac:dyDescent="0.2">
      <c r="B94" s="33"/>
      <c r="C94" s="129" t="s">
        <v>200</v>
      </c>
      <c r="D94" s="129" t="s">
        <v>153</v>
      </c>
      <c r="E94" s="130" t="s">
        <v>1311</v>
      </c>
      <c r="F94" s="131" t="s">
        <v>1312</v>
      </c>
      <c r="G94" s="132" t="s">
        <v>1123</v>
      </c>
      <c r="H94" s="133">
        <v>5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158</v>
      </c>
      <c r="AT94" s="140" t="s">
        <v>153</v>
      </c>
      <c r="AU94" s="140" t="s">
        <v>82</v>
      </c>
      <c r="AY94" s="18" t="s">
        <v>150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158</v>
      </c>
      <c r="BM94" s="140" t="s">
        <v>244</v>
      </c>
    </row>
    <row r="95" spans="2:65" s="1" customFormat="1" ht="16.5" customHeight="1" x14ac:dyDescent="0.2">
      <c r="B95" s="33"/>
      <c r="C95" s="129" t="s">
        <v>205</v>
      </c>
      <c r="D95" s="129" t="s">
        <v>153</v>
      </c>
      <c r="E95" s="130" t="s">
        <v>1313</v>
      </c>
      <c r="F95" s="131" t="s">
        <v>1314</v>
      </c>
      <c r="G95" s="132" t="s">
        <v>1123</v>
      </c>
      <c r="H95" s="133">
        <v>11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158</v>
      </c>
      <c r="AT95" s="140" t="s">
        <v>153</v>
      </c>
      <c r="AU95" s="140" t="s">
        <v>82</v>
      </c>
      <c r="AY95" s="18" t="s">
        <v>150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158</v>
      </c>
      <c r="BM95" s="140" t="s">
        <v>258</v>
      </c>
    </row>
    <row r="96" spans="2:65" s="1" customFormat="1" ht="16.5" customHeight="1" x14ac:dyDescent="0.2">
      <c r="B96" s="33"/>
      <c r="C96" s="129" t="s">
        <v>214</v>
      </c>
      <c r="D96" s="129" t="s">
        <v>153</v>
      </c>
      <c r="E96" s="130" t="s">
        <v>1315</v>
      </c>
      <c r="F96" s="131" t="s">
        <v>1316</v>
      </c>
      <c r="G96" s="132" t="s">
        <v>1123</v>
      </c>
      <c r="H96" s="133">
        <v>2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158</v>
      </c>
      <c r="AT96" s="140" t="s">
        <v>153</v>
      </c>
      <c r="AU96" s="140" t="s">
        <v>82</v>
      </c>
      <c r="AY96" s="18" t="s">
        <v>150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158</v>
      </c>
      <c r="BM96" s="140" t="s">
        <v>270</v>
      </c>
    </row>
    <row r="97" spans="2:65" s="1" customFormat="1" ht="16.5" customHeight="1" x14ac:dyDescent="0.2">
      <c r="B97" s="33"/>
      <c r="C97" s="129" t="s">
        <v>219</v>
      </c>
      <c r="D97" s="129" t="s">
        <v>153</v>
      </c>
      <c r="E97" s="130" t="s">
        <v>1317</v>
      </c>
      <c r="F97" s="131" t="s">
        <v>1318</v>
      </c>
      <c r="G97" s="132" t="s">
        <v>1123</v>
      </c>
      <c r="H97" s="133">
        <v>2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158</v>
      </c>
      <c r="AT97" s="140" t="s">
        <v>153</v>
      </c>
      <c r="AU97" s="140" t="s">
        <v>82</v>
      </c>
      <c r="AY97" s="18" t="s">
        <v>150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158</v>
      </c>
      <c r="BM97" s="140" t="s">
        <v>286</v>
      </c>
    </row>
    <row r="98" spans="2:65" s="1" customFormat="1" ht="16.5" customHeight="1" x14ac:dyDescent="0.2">
      <c r="B98" s="33"/>
      <c r="C98" s="129" t="s">
        <v>224</v>
      </c>
      <c r="D98" s="129" t="s">
        <v>153</v>
      </c>
      <c r="E98" s="130" t="s">
        <v>1319</v>
      </c>
      <c r="F98" s="131" t="s">
        <v>1320</v>
      </c>
      <c r="G98" s="132" t="s">
        <v>1123</v>
      </c>
      <c r="H98" s="133">
        <v>46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158</v>
      </c>
      <c r="AT98" s="140" t="s">
        <v>153</v>
      </c>
      <c r="AU98" s="140" t="s">
        <v>82</v>
      </c>
      <c r="AY98" s="18" t="s">
        <v>150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158</v>
      </c>
      <c r="BM98" s="140" t="s">
        <v>295</v>
      </c>
    </row>
    <row r="99" spans="2:65" s="1" customFormat="1" ht="16.5" customHeight="1" x14ac:dyDescent="0.2">
      <c r="B99" s="33"/>
      <c r="C99" s="129" t="s">
        <v>8</v>
      </c>
      <c r="D99" s="129" t="s">
        <v>153</v>
      </c>
      <c r="E99" s="130" t="s">
        <v>1321</v>
      </c>
      <c r="F99" s="131" t="s">
        <v>1322</v>
      </c>
      <c r="G99" s="132" t="s">
        <v>1123</v>
      </c>
      <c r="H99" s="133">
        <v>6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158</v>
      </c>
      <c r="AT99" s="140" t="s">
        <v>153</v>
      </c>
      <c r="AU99" s="140" t="s">
        <v>82</v>
      </c>
      <c r="AY99" s="18" t="s">
        <v>150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158</v>
      </c>
      <c r="BM99" s="140" t="s">
        <v>322</v>
      </c>
    </row>
    <row r="100" spans="2:65" s="1" customFormat="1" ht="16.5" customHeight="1" x14ac:dyDescent="0.2">
      <c r="B100" s="33"/>
      <c r="C100" s="129" t="s">
        <v>237</v>
      </c>
      <c r="D100" s="129" t="s">
        <v>153</v>
      </c>
      <c r="E100" s="130" t="s">
        <v>1323</v>
      </c>
      <c r="F100" s="131" t="s">
        <v>1324</v>
      </c>
      <c r="G100" s="132" t="s">
        <v>1123</v>
      </c>
      <c r="H100" s="133">
        <v>6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158</v>
      </c>
      <c r="AT100" s="140" t="s">
        <v>153</v>
      </c>
      <c r="AU100" s="140" t="s">
        <v>82</v>
      </c>
      <c r="AY100" s="18" t="s">
        <v>150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158</v>
      </c>
      <c r="BM100" s="140" t="s">
        <v>342</v>
      </c>
    </row>
    <row r="101" spans="2:65" s="1" customFormat="1" ht="16.5" customHeight="1" x14ac:dyDescent="0.2">
      <c r="B101" s="33"/>
      <c r="C101" s="129" t="s">
        <v>244</v>
      </c>
      <c r="D101" s="129" t="s">
        <v>153</v>
      </c>
      <c r="E101" s="130" t="s">
        <v>1325</v>
      </c>
      <c r="F101" s="131" t="s">
        <v>1326</v>
      </c>
      <c r="G101" s="132" t="s">
        <v>1123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19</v>
      </c>
      <c r="V101" s="1" t="str">
        <f t="shared" si="0"/>
        <v/>
      </c>
      <c r="AR101" s="140" t="s">
        <v>158</v>
      </c>
      <c r="AT101" s="140" t="s">
        <v>153</v>
      </c>
      <c r="AU101" s="140" t="s">
        <v>82</v>
      </c>
      <c r="AY101" s="18" t="s">
        <v>150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158</v>
      </c>
      <c r="BM101" s="140" t="s">
        <v>351</v>
      </c>
    </row>
    <row r="102" spans="2:65" s="1" customFormat="1" ht="16.5" customHeight="1" x14ac:dyDescent="0.2">
      <c r="B102" s="33"/>
      <c r="C102" s="129" t="s">
        <v>251</v>
      </c>
      <c r="D102" s="129" t="s">
        <v>153</v>
      </c>
      <c r="E102" s="130" t="s">
        <v>1327</v>
      </c>
      <c r="F102" s="131" t="s">
        <v>1328</v>
      </c>
      <c r="G102" s="132" t="s">
        <v>1123</v>
      </c>
      <c r="H102" s="133">
        <v>2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171</v>
      </c>
      <c r="V102" s="1">
        <f t="shared" si="0"/>
        <v>0</v>
      </c>
      <c r="AR102" s="140" t="s">
        <v>158</v>
      </c>
      <c r="AT102" s="140" t="s">
        <v>153</v>
      </c>
      <c r="AU102" s="140" t="s">
        <v>82</v>
      </c>
      <c r="AY102" s="18" t="s">
        <v>150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158</v>
      </c>
      <c r="BM102" s="140" t="s">
        <v>366</v>
      </c>
    </row>
    <row r="103" spans="2:65" s="1" customFormat="1" ht="16.5" customHeight="1" x14ac:dyDescent="0.2">
      <c r="B103" s="33"/>
      <c r="C103" s="129" t="s">
        <v>258</v>
      </c>
      <c r="D103" s="129" t="s">
        <v>153</v>
      </c>
      <c r="E103" s="130" t="s">
        <v>1329</v>
      </c>
      <c r="F103" s="131" t="s">
        <v>1330</v>
      </c>
      <c r="G103" s="132" t="s">
        <v>178</v>
      </c>
      <c r="H103" s="133">
        <v>25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19</v>
      </c>
      <c r="V103" s="1" t="str">
        <f t="shared" si="0"/>
        <v/>
      </c>
      <c r="AR103" s="140" t="s">
        <v>158</v>
      </c>
      <c r="AT103" s="140" t="s">
        <v>153</v>
      </c>
      <c r="AU103" s="140" t="s">
        <v>82</v>
      </c>
      <c r="AY103" s="18" t="s">
        <v>150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158</v>
      </c>
      <c r="BM103" s="140" t="s">
        <v>380</v>
      </c>
    </row>
    <row r="104" spans="2:65" s="1" customFormat="1" ht="16.5" customHeight="1" x14ac:dyDescent="0.2">
      <c r="B104" s="33"/>
      <c r="C104" s="129" t="s">
        <v>264</v>
      </c>
      <c r="D104" s="129" t="s">
        <v>153</v>
      </c>
      <c r="E104" s="130" t="s">
        <v>1331</v>
      </c>
      <c r="F104" s="131" t="s">
        <v>1332</v>
      </c>
      <c r="G104" s="132" t="s">
        <v>178</v>
      </c>
      <c r="H104" s="133">
        <v>275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19</v>
      </c>
      <c r="V104" s="1" t="str">
        <f t="shared" si="0"/>
        <v/>
      </c>
      <c r="AR104" s="140" t="s">
        <v>158</v>
      </c>
      <c r="AT104" s="140" t="s">
        <v>153</v>
      </c>
      <c r="AU104" s="140" t="s">
        <v>82</v>
      </c>
      <c r="AY104" s="18" t="s">
        <v>150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158</v>
      </c>
      <c r="BM104" s="140" t="s">
        <v>392</v>
      </c>
    </row>
    <row r="105" spans="2:65" s="1" customFormat="1" ht="16.5" customHeight="1" x14ac:dyDescent="0.2">
      <c r="B105" s="33"/>
      <c r="C105" s="129" t="s">
        <v>270</v>
      </c>
      <c r="D105" s="129" t="s">
        <v>153</v>
      </c>
      <c r="E105" s="130" t="s">
        <v>1333</v>
      </c>
      <c r="F105" s="131" t="s">
        <v>1334</v>
      </c>
      <c r="G105" s="132" t="s">
        <v>178</v>
      </c>
      <c r="H105" s="133">
        <v>220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19</v>
      </c>
      <c r="V105" s="1" t="str">
        <f t="shared" si="0"/>
        <v/>
      </c>
      <c r="AR105" s="140" t="s">
        <v>158</v>
      </c>
      <c r="AT105" s="140" t="s">
        <v>153</v>
      </c>
      <c r="AU105" s="140" t="s">
        <v>82</v>
      </c>
      <c r="AY105" s="18" t="s">
        <v>150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158</v>
      </c>
      <c r="BM105" s="140" t="s">
        <v>405</v>
      </c>
    </row>
    <row r="106" spans="2:65" s="1" customFormat="1" ht="16.5" customHeight="1" x14ac:dyDescent="0.2">
      <c r="B106" s="33"/>
      <c r="C106" s="129" t="s">
        <v>281</v>
      </c>
      <c r="D106" s="129" t="s">
        <v>153</v>
      </c>
      <c r="E106" s="130" t="s">
        <v>1335</v>
      </c>
      <c r="F106" s="131" t="s">
        <v>1336</v>
      </c>
      <c r="G106" s="132" t="s">
        <v>178</v>
      </c>
      <c r="H106" s="133">
        <v>50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29" t="s">
        <v>19</v>
      </c>
      <c r="V106" s="1" t="str">
        <f t="shared" si="0"/>
        <v/>
      </c>
      <c r="AR106" s="140" t="s">
        <v>158</v>
      </c>
      <c r="AT106" s="140" t="s">
        <v>153</v>
      </c>
      <c r="AU106" s="140" t="s">
        <v>82</v>
      </c>
      <c r="AY106" s="18" t="s">
        <v>150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158</v>
      </c>
      <c r="BM106" s="140" t="s">
        <v>419</v>
      </c>
    </row>
    <row r="107" spans="2:65" s="1" customFormat="1" ht="16.5" customHeight="1" x14ac:dyDescent="0.2">
      <c r="B107" s="33"/>
      <c r="C107" s="129" t="s">
        <v>286</v>
      </c>
      <c r="D107" s="129" t="s">
        <v>153</v>
      </c>
      <c r="E107" s="130" t="s">
        <v>1337</v>
      </c>
      <c r="F107" s="131" t="s">
        <v>1338</v>
      </c>
      <c r="G107" s="132" t="s">
        <v>178</v>
      </c>
      <c r="H107" s="133">
        <v>25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29" t="s">
        <v>19</v>
      </c>
      <c r="V107" s="1" t="str">
        <f t="shared" si="0"/>
        <v/>
      </c>
      <c r="AR107" s="140" t="s">
        <v>158</v>
      </c>
      <c r="AT107" s="140" t="s">
        <v>153</v>
      </c>
      <c r="AU107" s="140" t="s">
        <v>82</v>
      </c>
      <c r="AY107" s="18" t="s">
        <v>150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158</v>
      </c>
      <c r="BM107" s="140" t="s">
        <v>431</v>
      </c>
    </row>
    <row r="108" spans="2:65" s="1" customFormat="1" ht="16.5" customHeight="1" x14ac:dyDescent="0.2">
      <c r="B108" s="33"/>
      <c r="C108" s="129" t="s">
        <v>7</v>
      </c>
      <c r="D108" s="129" t="s">
        <v>153</v>
      </c>
      <c r="E108" s="130" t="s">
        <v>1339</v>
      </c>
      <c r="F108" s="131" t="s">
        <v>1340</v>
      </c>
      <c r="G108" s="132" t="s">
        <v>178</v>
      </c>
      <c r="H108" s="133">
        <v>36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19</v>
      </c>
      <c r="V108" s="1" t="str">
        <f t="shared" si="0"/>
        <v/>
      </c>
      <c r="AR108" s="140" t="s">
        <v>158</v>
      </c>
      <c r="AT108" s="140" t="s">
        <v>153</v>
      </c>
      <c r="AU108" s="140" t="s">
        <v>82</v>
      </c>
      <c r="AY108" s="18" t="s">
        <v>150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158</v>
      </c>
      <c r="BM108" s="140" t="s">
        <v>476</v>
      </c>
    </row>
    <row r="109" spans="2:65" s="1" customFormat="1" ht="16.5" customHeight="1" x14ac:dyDescent="0.2">
      <c r="B109" s="33"/>
      <c r="C109" s="129" t="s">
        <v>295</v>
      </c>
      <c r="D109" s="129" t="s">
        <v>153</v>
      </c>
      <c r="E109" s="130" t="s">
        <v>1341</v>
      </c>
      <c r="F109" s="131" t="s">
        <v>1342</v>
      </c>
      <c r="G109" s="132" t="s">
        <v>178</v>
      </c>
      <c r="H109" s="133">
        <v>36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158</v>
      </c>
      <c r="AT109" s="140" t="s">
        <v>153</v>
      </c>
      <c r="AU109" s="140" t="s">
        <v>82</v>
      </c>
      <c r="AY109" s="18" t="s">
        <v>150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158</v>
      </c>
      <c r="BM109" s="140" t="s">
        <v>491</v>
      </c>
    </row>
    <row r="110" spans="2:65" s="1" customFormat="1" ht="16.5" customHeight="1" x14ac:dyDescent="0.2">
      <c r="B110" s="33"/>
      <c r="C110" s="129" t="s">
        <v>311</v>
      </c>
      <c r="D110" s="129" t="s">
        <v>153</v>
      </c>
      <c r="E110" s="130" t="s">
        <v>1343</v>
      </c>
      <c r="F110" s="131" t="s">
        <v>1344</v>
      </c>
      <c r="G110" s="132" t="s">
        <v>1123</v>
      </c>
      <c r="H110" s="133">
        <v>1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19</v>
      </c>
      <c r="V110" s="1" t="str">
        <f t="shared" si="0"/>
        <v/>
      </c>
      <c r="AR110" s="140" t="s">
        <v>158</v>
      </c>
      <c r="AT110" s="140" t="s">
        <v>153</v>
      </c>
      <c r="AU110" s="140" t="s">
        <v>82</v>
      </c>
      <c r="AY110" s="18" t="s">
        <v>150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158</v>
      </c>
      <c r="BM110" s="140" t="s">
        <v>506</v>
      </c>
    </row>
    <row r="111" spans="2:65" s="1" customFormat="1" ht="16.5" customHeight="1" x14ac:dyDescent="0.2">
      <c r="B111" s="33"/>
      <c r="C111" s="129" t="s">
        <v>322</v>
      </c>
      <c r="D111" s="129" t="s">
        <v>153</v>
      </c>
      <c r="E111" s="130" t="s">
        <v>1345</v>
      </c>
      <c r="F111" s="131" t="s">
        <v>1346</v>
      </c>
      <c r="G111" s="132" t="s">
        <v>1347</v>
      </c>
      <c r="H111" s="133">
        <v>5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19</v>
      </c>
      <c r="V111" s="1" t="str">
        <f t="shared" si="0"/>
        <v/>
      </c>
      <c r="AR111" s="140" t="s">
        <v>158</v>
      </c>
      <c r="AT111" s="140" t="s">
        <v>153</v>
      </c>
      <c r="AU111" s="140" t="s">
        <v>82</v>
      </c>
      <c r="AY111" s="18" t="s">
        <v>150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158</v>
      </c>
      <c r="BM111" s="140" t="s">
        <v>524</v>
      </c>
    </row>
    <row r="112" spans="2:65" s="1" customFormat="1" ht="16.5" customHeight="1" x14ac:dyDescent="0.2">
      <c r="B112" s="33"/>
      <c r="C112" s="129" t="s">
        <v>332</v>
      </c>
      <c r="D112" s="129" t="s">
        <v>153</v>
      </c>
      <c r="E112" s="130" t="s">
        <v>1348</v>
      </c>
      <c r="F112" s="131" t="s">
        <v>1349</v>
      </c>
      <c r="G112" s="132" t="s">
        <v>1123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29" t="s">
        <v>19</v>
      </c>
      <c r="V112" s="1" t="str">
        <f t="shared" si="0"/>
        <v/>
      </c>
      <c r="AR112" s="140" t="s">
        <v>158</v>
      </c>
      <c r="AT112" s="140" t="s">
        <v>153</v>
      </c>
      <c r="AU112" s="140" t="s">
        <v>82</v>
      </c>
      <c r="AY112" s="18" t="s">
        <v>150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158</v>
      </c>
      <c r="BM112" s="140" t="s">
        <v>537</v>
      </c>
    </row>
    <row r="113" spans="2:65" s="1" customFormat="1" ht="16.5" customHeight="1" x14ac:dyDescent="0.2">
      <c r="B113" s="33"/>
      <c r="C113" s="129" t="s">
        <v>342</v>
      </c>
      <c r="D113" s="129" t="s">
        <v>153</v>
      </c>
      <c r="E113" s="130" t="s">
        <v>1350</v>
      </c>
      <c r="F113" s="131" t="s">
        <v>1351</v>
      </c>
      <c r="G113" s="132" t="s">
        <v>1123</v>
      </c>
      <c r="H113" s="133">
        <v>184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29" t="s">
        <v>19</v>
      </c>
      <c r="V113" s="1" t="str">
        <f t="shared" si="0"/>
        <v/>
      </c>
      <c r="AR113" s="140" t="s">
        <v>158</v>
      </c>
      <c r="AT113" s="140" t="s">
        <v>153</v>
      </c>
      <c r="AU113" s="140" t="s">
        <v>82</v>
      </c>
      <c r="AY113" s="18" t="s">
        <v>150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158</v>
      </c>
      <c r="BM113" s="140" t="s">
        <v>548</v>
      </c>
    </row>
    <row r="114" spans="2:65" s="1" customFormat="1" ht="16.5" customHeight="1" x14ac:dyDescent="0.2">
      <c r="B114" s="33"/>
      <c r="C114" s="129" t="s">
        <v>347</v>
      </c>
      <c r="D114" s="129" t="s">
        <v>153</v>
      </c>
      <c r="E114" s="130" t="s">
        <v>1352</v>
      </c>
      <c r="F114" s="131" t="s">
        <v>1353</v>
      </c>
      <c r="G114" s="132" t="s">
        <v>178</v>
      </c>
      <c r="H114" s="133">
        <v>100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29" t="s">
        <v>19</v>
      </c>
      <c r="V114" s="1" t="str">
        <f t="shared" si="0"/>
        <v/>
      </c>
      <c r="AR114" s="140" t="s">
        <v>158</v>
      </c>
      <c r="AT114" s="140" t="s">
        <v>153</v>
      </c>
      <c r="AU114" s="140" t="s">
        <v>82</v>
      </c>
      <c r="AY114" s="18" t="s">
        <v>150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158</v>
      </c>
      <c r="BM114" s="140" t="s">
        <v>561</v>
      </c>
    </row>
    <row r="115" spans="2:65" s="1" customFormat="1" ht="16.5" customHeight="1" x14ac:dyDescent="0.2">
      <c r="B115" s="33"/>
      <c r="C115" s="129" t="s">
        <v>351</v>
      </c>
      <c r="D115" s="129" t="s">
        <v>153</v>
      </c>
      <c r="E115" s="130" t="s">
        <v>1354</v>
      </c>
      <c r="F115" s="131" t="s">
        <v>1355</v>
      </c>
      <c r="G115" s="132" t="s">
        <v>1123</v>
      </c>
      <c r="H115" s="133">
        <v>1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29" t="s">
        <v>19</v>
      </c>
      <c r="V115" s="1" t="str">
        <f t="shared" si="0"/>
        <v/>
      </c>
      <c r="AR115" s="140" t="s">
        <v>158</v>
      </c>
      <c r="AT115" s="140" t="s">
        <v>153</v>
      </c>
      <c r="AU115" s="140" t="s">
        <v>82</v>
      </c>
      <c r="AY115" s="18" t="s">
        <v>150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158</v>
      </c>
      <c r="BM115" s="140" t="s">
        <v>573</v>
      </c>
    </row>
    <row r="116" spans="2:65" s="1" customFormat="1" ht="16.5" customHeight="1" x14ac:dyDescent="0.2">
      <c r="B116" s="33"/>
      <c r="C116" s="129" t="s">
        <v>357</v>
      </c>
      <c r="D116" s="129" t="s">
        <v>153</v>
      </c>
      <c r="E116" s="130" t="s">
        <v>1356</v>
      </c>
      <c r="F116" s="131" t="s">
        <v>1357</v>
      </c>
      <c r="G116" s="132" t="s">
        <v>759</v>
      </c>
      <c r="H116" s="181"/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29" t="s">
        <v>19</v>
      </c>
      <c r="V116" s="1" t="str">
        <f t="shared" si="0"/>
        <v/>
      </c>
      <c r="AR116" s="140" t="s">
        <v>158</v>
      </c>
      <c r="AT116" s="140" t="s">
        <v>153</v>
      </c>
      <c r="AU116" s="140" t="s">
        <v>82</v>
      </c>
      <c r="AY116" s="18" t="s">
        <v>150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158</v>
      </c>
      <c r="BM116" s="140" t="s">
        <v>591</v>
      </c>
    </row>
    <row r="117" spans="2:65" s="1" customFormat="1" ht="16.5" customHeight="1" x14ac:dyDescent="0.2">
      <c r="B117" s="33"/>
      <c r="C117" s="129" t="s">
        <v>366</v>
      </c>
      <c r="D117" s="129" t="s">
        <v>153</v>
      </c>
      <c r="E117" s="130" t="s">
        <v>1358</v>
      </c>
      <c r="F117" s="131" t="s">
        <v>1359</v>
      </c>
      <c r="G117" s="132" t="s">
        <v>759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29" t="s">
        <v>19</v>
      </c>
      <c r="V117" s="1" t="str">
        <f t="shared" si="0"/>
        <v/>
      </c>
      <c r="AR117" s="140" t="s">
        <v>158</v>
      </c>
      <c r="AT117" s="140" t="s">
        <v>153</v>
      </c>
      <c r="AU117" s="140" t="s">
        <v>82</v>
      </c>
      <c r="AY117" s="18" t="s">
        <v>150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158</v>
      </c>
      <c r="BM117" s="140" t="s">
        <v>606</v>
      </c>
    </row>
    <row r="118" spans="2:65" s="1" customFormat="1" ht="16.5" customHeight="1" x14ac:dyDescent="0.2">
      <c r="B118" s="33"/>
      <c r="C118" s="129" t="s">
        <v>373</v>
      </c>
      <c r="D118" s="129" t="s">
        <v>153</v>
      </c>
      <c r="E118" s="130" t="s">
        <v>1360</v>
      </c>
      <c r="F118" s="131" t="s">
        <v>1361</v>
      </c>
      <c r="G118" s="132" t="s">
        <v>1123</v>
      </c>
      <c r="H118" s="133">
        <v>1</v>
      </c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29" t="s">
        <v>19</v>
      </c>
      <c r="V118" s="1" t="str">
        <f t="shared" si="0"/>
        <v/>
      </c>
      <c r="AR118" s="140" t="s">
        <v>158</v>
      </c>
      <c r="AT118" s="140" t="s">
        <v>153</v>
      </c>
      <c r="AU118" s="140" t="s">
        <v>82</v>
      </c>
      <c r="AY118" s="18" t="s">
        <v>150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158</v>
      </c>
      <c r="BM118" s="140" t="s">
        <v>616</v>
      </c>
    </row>
    <row r="119" spans="2:65" s="1" customFormat="1" ht="16.5" customHeight="1" x14ac:dyDescent="0.2">
      <c r="B119" s="33"/>
      <c r="C119" s="129" t="s">
        <v>380</v>
      </c>
      <c r="D119" s="129" t="s">
        <v>153</v>
      </c>
      <c r="E119" s="130" t="s">
        <v>1362</v>
      </c>
      <c r="F119" s="131" t="s">
        <v>1363</v>
      </c>
      <c r="G119" s="132" t="s">
        <v>759</v>
      </c>
      <c r="H119" s="181"/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29" t="s">
        <v>19</v>
      </c>
      <c r="V119" s="1" t="str">
        <f t="shared" si="0"/>
        <v/>
      </c>
      <c r="AR119" s="140" t="s">
        <v>158</v>
      </c>
      <c r="AT119" s="140" t="s">
        <v>153</v>
      </c>
      <c r="AU119" s="140" t="s">
        <v>82</v>
      </c>
      <c r="AY119" s="18" t="s">
        <v>150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158</v>
      </c>
      <c r="BM119" s="140" t="s">
        <v>625</v>
      </c>
    </row>
    <row r="120" spans="2:65" s="1" customFormat="1" ht="16.5" customHeight="1" x14ac:dyDescent="0.2">
      <c r="B120" s="33"/>
      <c r="C120" s="129" t="s">
        <v>386</v>
      </c>
      <c r="D120" s="129" t="s">
        <v>153</v>
      </c>
      <c r="E120" s="130" t="s">
        <v>1364</v>
      </c>
      <c r="F120" s="131" t="s">
        <v>1365</v>
      </c>
      <c r="G120" s="132" t="s">
        <v>1123</v>
      </c>
      <c r="H120" s="133">
        <v>1</v>
      </c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29" t="s">
        <v>19</v>
      </c>
      <c r="V120" s="1" t="str">
        <f t="shared" si="0"/>
        <v/>
      </c>
      <c r="AR120" s="140" t="s">
        <v>158</v>
      </c>
      <c r="AT120" s="140" t="s">
        <v>153</v>
      </c>
      <c r="AU120" s="140" t="s">
        <v>82</v>
      </c>
      <c r="AY120" s="18" t="s">
        <v>150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158</v>
      </c>
      <c r="BM120" s="140" t="s">
        <v>635</v>
      </c>
    </row>
    <row r="121" spans="2:65" s="1" customFormat="1" ht="16.5" customHeight="1" x14ac:dyDescent="0.2">
      <c r="B121" s="33"/>
      <c r="C121" s="129" t="s">
        <v>392</v>
      </c>
      <c r="D121" s="129" t="s">
        <v>153</v>
      </c>
      <c r="E121" s="130" t="s">
        <v>1366</v>
      </c>
      <c r="F121" s="131" t="s">
        <v>1367</v>
      </c>
      <c r="G121" s="132" t="s">
        <v>1347</v>
      </c>
      <c r="H121" s="133">
        <v>2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29" t="s">
        <v>19</v>
      </c>
      <c r="V121" s="1" t="str">
        <f t="shared" si="0"/>
        <v/>
      </c>
      <c r="AR121" s="140" t="s">
        <v>158</v>
      </c>
      <c r="AT121" s="140" t="s">
        <v>153</v>
      </c>
      <c r="AU121" s="140" t="s">
        <v>82</v>
      </c>
      <c r="AY121" s="18" t="s">
        <v>150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158</v>
      </c>
      <c r="BM121" s="140" t="s">
        <v>645</v>
      </c>
    </row>
    <row r="122" spans="2:65" s="1" customFormat="1" ht="16.5" customHeight="1" x14ac:dyDescent="0.2">
      <c r="B122" s="33"/>
      <c r="C122" s="129" t="s">
        <v>398</v>
      </c>
      <c r="D122" s="129" t="s">
        <v>153</v>
      </c>
      <c r="E122" s="130" t="s">
        <v>1368</v>
      </c>
      <c r="F122" s="131" t="s">
        <v>1369</v>
      </c>
      <c r="G122" s="132" t="s">
        <v>1347</v>
      </c>
      <c r="H122" s="133">
        <v>6</v>
      </c>
      <c r="I122" s="134"/>
      <c r="J122" s="135">
        <f t="shared" si="1"/>
        <v>0</v>
      </c>
      <c r="K122" s="131" t="s">
        <v>19</v>
      </c>
      <c r="L122" s="33"/>
      <c r="M122" s="185" t="s">
        <v>19</v>
      </c>
      <c r="N122" s="186" t="s">
        <v>47</v>
      </c>
      <c r="O122" s="183"/>
      <c r="P122" s="187">
        <f t="shared" si="2"/>
        <v>0</v>
      </c>
      <c r="Q122" s="187">
        <v>0</v>
      </c>
      <c r="R122" s="187">
        <f t="shared" si="3"/>
        <v>0</v>
      </c>
      <c r="S122" s="187">
        <v>0</v>
      </c>
      <c r="T122" s="187">
        <f t="shared" si="4"/>
        <v>0</v>
      </c>
      <c r="U122" s="336" t="s">
        <v>19</v>
      </c>
      <c r="V122" s="1" t="str">
        <f t="shared" si="0"/>
        <v/>
      </c>
      <c r="AR122" s="140" t="s">
        <v>158</v>
      </c>
      <c r="AT122" s="140" t="s">
        <v>153</v>
      </c>
      <c r="AU122" s="140" t="s">
        <v>82</v>
      </c>
      <c r="AY122" s="18" t="s">
        <v>150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158</v>
      </c>
      <c r="BM122" s="140" t="s">
        <v>654</v>
      </c>
    </row>
    <row r="123" spans="2:65" s="1" customFormat="1" ht="6.95" customHeight="1" x14ac:dyDescent="0.2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33"/>
    </row>
  </sheetData>
  <sheetProtection algorithmName="SHA-512" hashValue="9T0PS9H5E2dt6iVC8HQMfXil2bbO9/H5IIXO2tTTvItDjG7RS52o2KR9GereGEd3d+yFfuxbVJSS8jyaFbI0fg==" saltValue="MZ/+ENHvbNxC4xXeTHZSqw==" spinCount="100000" sheet="1" objects="1" scenarios="1" formatColumns="0" formatRows="0" autoFilter="0"/>
  <autoFilter ref="C85:K122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Lesnická 1155/8, 15000 Praha 5, b.j.č. 1155/2 - revize 3</v>
      </c>
      <c r="F7" s="315"/>
      <c r="G7" s="315"/>
      <c r="H7" s="315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3" t="s">
        <v>1370</v>
      </c>
      <c r="F9" s="316"/>
      <c r="G9" s="316"/>
      <c r="H9" s="316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21. 5. 2024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7" t="str">
        <f>'Rekapitulace stavby'!E14</f>
        <v>Vyplň údaj</v>
      </c>
      <c r="F18" s="298"/>
      <c r="G18" s="298"/>
      <c r="H18" s="298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3" t="s">
        <v>40</v>
      </c>
      <c r="F27" s="303"/>
      <c r="G27" s="303"/>
      <c r="H27" s="303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4" t="str">
        <f>E7</f>
        <v>Rekonstrukce bytových jednotek MČ Lesnická 1155/8, 15000 Praha 5, b.j.č. 1155/2 - revize 3</v>
      </c>
      <c r="F48" s="315"/>
      <c r="G48" s="315"/>
      <c r="H48" s="315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3" t="str">
        <f>E9</f>
        <v>VRN - Vedlejší rozpočtové náklady</v>
      </c>
      <c r="F50" s="316"/>
      <c r="G50" s="316"/>
      <c r="H50" s="316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Lesnická 1155/8, 15000 Praha 5</v>
      </c>
      <c r="I52" s="28" t="s">
        <v>23</v>
      </c>
      <c r="J52" s="50" t="str">
        <f>IF(J12="","",J12)</f>
        <v>21. 5. 2024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1370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1371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1372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1373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1374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1375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134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4" t="str">
        <f>E7</f>
        <v>Rekonstrukce bytových jednotek MČ Lesnická 1155/8, 15000 Praha 5, b.j.č. 1155/2 - revize 3</v>
      </c>
      <c r="F75" s="315"/>
      <c r="G75" s="315"/>
      <c r="H75" s="315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3" t="str">
        <f>E9</f>
        <v>VRN - Vedlejší rozpočtové náklady</v>
      </c>
      <c r="F77" s="316"/>
      <c r="G77" s="316"/>
      <c r="H77" s="316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Lesnická 1155/8, 15000 Praha 5</v>
      </c>
      <c r="I79" s="28" t="s">
        <v>23</v>
      </c>
      <c r="J79" s="50" t="str">
        <f>IF(J12="","",J12)</f>
        <v>21. 5. 2024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135</v>
      </c>
      <c r="D84" s="112" t="s">
        <v>60</v>
      </c>
      <c r="E84" s="112" t="s">
        <v>56</v>
      </c>
      <c r="F84" s="112" t="s">
        <v>57</v>
      </c>
      <c r="G84" s="112" t="s">
        <v>136</v>
      </c>
      <c r="H84" s="112" t="s">
        <v>137</v>
      </c>
      <c r="I84" s="112" t="s">
        <v>138</v>
      </c>
      <c r="J84" s="112" t="s">
        <v>113</v>
      </c>
      <c r="K84" s="113" t="s">
        <v>139</v>
      </c>
      <c r="L84" s="110"/>
      <c r="M84" s="56" t="s">
        <v>19</v>
      </c>
      <c r="N84" s="57" t="s">
        <v>45</v>
      </c>
      <c r="O84" s="57" t="s">
        <v>140</v>
      </c>
      <c r="P84" s="57" t="s">
        <v>141</v>
      </c>
      <c r="Q84" s="57" t="s">
        <v>142</v>
      </c>
      <c r="R84" s="57" t="s">
        <v>143</v>
      </c>
      <c r="S84" s="57" t="s">
        <v>144</v>
      </c>
      <c r="T84" s="57" t="s">
        <v>145</v>
      </c>
      <c r="U84" s="58" t="s">
        <v>146</v>
      </c>
    </row>
    <row r="85" spans="2:65" s="1" customFormat="1" ht="22.9" customHeight="1" x14ac:dyDescent="0.25">
      <c r="B85" s="33"/>
      <c r="C85" s="61" t="s">
        <v>147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186</v>
      </c>
      <c r="AT86" s="125" t="s">
        <v>74</v>
      </c>
      <c r="AU86" s="125" t="s">
        <v>75</v>
      </c>
      <c r="AY86" s="118" t="s">
        <v>150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1376</v>
      </c>
      <c r="F87" s="127" t="s">
        <v>1377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186</v>
      </c>
      <c r="AT87" s="125" t="s">
        <v>74</v>
      </c>
      <c r="AU87" s="125" t="s">
        <v>82</v>
      </c>
      <c r="AY87" s="118" t="s">
        <v>150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153</v>
      </c>
      <c r="E88" s="130" t="s">
        <v>1378</v>
      </c>
      <c r="F88" s="131" t="s">
        <v>1379</v>
      </c>
      <c r="G88" s="132" t="s">
        <v>345</v>
      </c>
      <c r="H88" s="133">
        <v>1</v>
      </c>
      <c r="I88" s="134"/>
      <c r="J88" s="135">
        <f>ROUND(I88*H88,2)</f>
        <v>0</v>
      </c>
      <c r="K88" s="131" t="s">
        <v>157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1380</v>
      </c>
      <c r="AT88" s="140" t="s">
        <v>153</v>
      </c>
      <c r="AU88" s="140" t="s">
        <v>88</v>
      </c>
      <c r="AY88" s="18" t="s">
        <v>150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1380</v>
      </c>
      <c r="BM88" s="140" t="s">
        <v>1381</v>
      </c>
    </row>
    <row r="89" spans="2:65" s="1" customFormat="1" ht="11.25" x14ac:dyDescent="0.2">
      <c r="B89" s="33"/>
      <c r="D89" s="142" t="s">
        <v>160</v>
      </c>
      <c r="F89" s="143" t="s">
        <v>1382</v>
      </c>
      <c r="I89" s="144"/>
      <c r="L89" s="33"/>
      <c r="M89" s="145"/>
      <c r="U89" s="54"/>
      <c r="AT89" s="18" t="s">
        <v>160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1383</v>
      </c>
      <c r="F90" s="127" t="s">
        <v>1384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186</v>
      </c>
      <c r="AT90" s="125" t="s">
        <v>74</v>
      </c>
      <c r="AU90" s="125" t="s">
        <v>82</v>
      </c>
      <c r="AY90" s="118" t="s">
        <v>150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153</v>
      </c>
      <c r="E91" s="130" t="s">
        <v>1385</v>
      </c>
      <c r="F91" s="131" t="s">
        <v>1384</v>
      </c>
      <c r="G91" s="132" t="s">
        <v>1386</v>
      </c>
      <c r="H91" s="133">
        <v>1</v>
      </c>
      <c r="I91" s="134"/>
      <c r="J91" s="135">
        <f>ROUND(I91*H91,2)</f>
        <v>0</v>
      </c>
      <c r="K91" s="131" t="s">
        <v>157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1380</v>
      </c>
      <c r="AT91" s="140" t="s">
        <v>153</v>
      </c>
      <c r="AU91" s="140" t="s">
        <v>88</v>
      </c>
      <c r="AY91" s="18" t="s">
        <v>150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1380</v>
      </c>
      <c r="BM91" s="140" t="s">
        <v>1387</v>
      </c>
    </row>
    <row r="92" spans="2:65" s="1" customFormat="1" ht="11.25" x14ac:dyDescent="0.2">
      <c r="B92" s="33"/>
      <c r="D92" s="142" t="s">
        <v>160</v>
      </c>
      <c r="F92" s="143" t="s">
        <v>1388</v>
      </c>
      <c r="I92" s="144"/>
      <c r="L92" s="33"/>
      <c r="M92" s="145"/>
      <c r="U92" s="54"/>
      <c r="AT92" s="18" t="s">
        <v>160</v>
      </c>
      <c r="AU92" s="18" t="s">
        <v>88</v>
      </c>
    </row>
    <row r="93" spans="2:65" s="1" customFormat="1" ht="16.5" customHeight="1" x14ac:dyDescent="0.2">
      <c r="B93" s="33"/>
      <c r="C93" s="129" t="s">
        <v>151</v>
      </c>
      <c r="D93" s="129" t="s">
        <v>153</v>
      </c>
      <c r="E93" s="130" t="s">
        <v>1389</v>
      </c>
      <c r="F93" s="131" t="s">
        <v>1390</v>
      </c>
      <c r="G93" s="132" t="s">
        <v>1386</v>
      </c>
      <c r="H93" s="133">
        <v>1</v>
      </c>
      <c r="I93" s="134"/>
      <c r="J93" s="135">
        <f>ROUND(I93*H93,2)</f>
        <v>0</v>
      </c>
      <c r="K93" s="131" t="s">
        <v>157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1380</v>
      </c>
      <c r="AT93" s="140" t="s">
        <v>153</v>
      </c>
      <c r="AU93" s="140" t="s">
        <v>88</v>
      </c>
      <c r="AY93" s="18" t="s">
        <v>150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1380</v>
      </c>
      <c r="BM93" s="140" t="s">
        <v>1391</v>
      </c>
    </row>
    <row r="94" spans="2:65" s="1" customFormat="1" ht="11.25" x14ac:dyDescent="0.2">
      <c r="B94" s="33"/>
      <c r="D94" s="142" t="s">
        <v>160</v>
      </c>
      <c r="F94" s="143" t="s">
        <v>1392</v>
      </c>
      <c r="I94" s="144"/>
      <c r="L94" s="33"/>
      <c r="M94" s="145"/>
      <c r="U94" s="54"/>
      <c r="AT94" s="18" t="s">
        <v>160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1393</v>
      </c>
      <c r="F95" s="127" t="s">
        <v>1394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186</v>
      </c>
      <c r="AT95" s="125" t="s">
        <v>74</v>
      </c>
      <c r="AU95" s="125" t="s">
        <v>82</v>
      </c>
      <c r="AY95" s="118" t="s">
        <v>150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158</v>
      </c>
      <c r="D96" s="129" t="s">
        <v>153</v>
      </c>
      <c r="E96" s="130" t="s">
        <v>1395</v>
      </c>
      <c r="F96" s="131" t="s">
        <v>1396</v>
      </c>
      <c r="G96" s="132" t="s">
        <v>1386</v>
      </c>
      <c r="H96" s="133">
        <v>1</v>
      </c>
      <c r="I96" s="134"/>
      <c r="J96" s="135">
        <f>ROUND(I96*H96,2)</f>
        <v>0</v>
      </c>
      <c r="K96" s="131" t="s">
        <v>157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1380</v>
      </c>
      <c r="AT96" s="140" t="s">
        <v>153</v>
      </c>
      <c r="AU96" s="140" t="s">
        <v>88</v>
      </c>
      <c r="AY96" s="18" t="s">
        <v>150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1380</v>
      </c>
      <c r="BM96" s="140" t="s">
        <v>1397</v>
      </c>
    </row>
    <row r="97" spans="2:65" s="1" customFormat="1" ht="11.25" x14ac:dyDescent="0.2">
      <c r="B97" s="33"/>
      <c r="D97" s="142" t="s">
        <v>160</v>
      </c>
      <c r="F97" s="143" t="s">
        <v>1398</v>
      </c>
      <c r="I97" s="144"/>
      <c r="L97" s="33"/>
      <c r="M97" s="145"/>
      <c r="U97" s="54"/>
      <c r="AT97" s="18" t="s">
        <v>160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1399</v>
      </c>
      <c r="F98" s="127" t="s">
        <v>1400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186</v>
      </c>
      <c r="AT98" s="125" t="s">
        <v>74</v>
      </c>
      <c r="AU98" s="125" t="s">
        <v>82</v>
      </c>
      <c r="AY98" s="118" t="s">
        <v>150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186</v>
      </c>
      <c r="D99" s="129" t="s">
        <v>153</v>
      </c>
      <c r="E99" s="130" t="s">
        <v>1401</v>
      </c>
      <c r="F99" s="131" t="s">
        <v>1402</v>
      </c>
      <c r="G99" s="132" t="s">
        <v>1386</v>
      </c>
      <c r="H99" s="133">
        <v>1</v>
      </c>
      <c r="I99" s="134"/>
      <c r="J99" s="135">
        <f>ROUND(I99*H99,2)</f>
        <v>0</v>
      </c>
      <c r="K99" s="131" t="s">
        <v>157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1380</v>
      </c>
      <c r="AT99" s="140" t="s">
        <v>153</v>
      </c>
      <c r="AU99" s="140" t="s">
        <v>88</v>
      </c>
      <c r="AY99" s="18" t="s">
        <v>150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1380</v>
      </c>
      <c r="BM99" s="140" t="s">
        <v>1403</v>
      </c>
    </row>
    <row r="100" spans="2:65" s="1" customFormat="1" ht="11.25" x14ac:dyDescent="0.2">
      <c r="B100" s="33"/>
      <c r="D100" s="142" t="s">
        <v>160</v>
      </c>
      <c r="F100" s="143" t="s">
        <v>1404</v>
      </c>
      <c r="I100" s="144"/>
      <c r="L100" s="33"/>
      <c r="M100" s="145"/>
      <c r="U100" s="54"/>
      <c r="AT100" s="18" t="s">
        <v>160</v>
      </c>
      <c r="AU100" s="18" t="s">
        <v>88</v>
      </c>
    </row>
    <row r="101" spans="2:65" s="1" customFormat="1" ht="19.5" x14ac:dyDescent="0.2">
      <c r="B101" s="33"/>
      <c r="D101" s="147" t="s">
        <v>229</v>
      </c>
      <c r="F101" s="164" t="s">
        <v>1405</v>
      </c>
      <c r="I101" s="144"/>
      <c r="L101" s="33"/>
      <c r="M101" s="145"/>
      <c r="U101" s="54"/>
      <c r="AT101" s="18" t="s">
        <v>229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1406</v>
      </c>
      <c r="F102" s="127" t="s">
        <v>1407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186</v>
      </c>
      <c r="AT102" s="125" t="s">
        <v>74</v>
      </c>
      <c r="AU102" s="125" t="s">
        <v>82</v>
      </c>
      <c r="AY102" s="118" t="s">
        <v>150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192</v>
      </c>
      <c r="D103" s="129" t="s">
        <v>153</v>
      </c>
      <c r="E103" s="130" t="s">
        <v>1408</v>
      </c>
      <c r="F103" s="131" t="s">
        <v>1409</v>
      </c>
      <c r="G103" s="132" t="s">
        <v>1386</v>
      </c>
      <c r="H103" s="133">
        <v>1</v>
      </c>
      <c r="I103" s="134"/>
      <c r="J103" s="135">
        <f>ROUND(I103*H103,2)</f>
        <v>0</v>
      </c>
      <c r="K103" s="131" t="s">
        <v>157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1380</v>
      </c>
      <c r="AT103" s="140" t="s">
        <v>153</v>
      </c>
      <c r="AU103" s="140" t="s">
        <v>88</v>
      </c>
      <c r="AY103" s="18" t="s">
        <v>150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1380</v>
      </c>
      <c r="BM103" s="140" t="s">
        <v>1410</v>
      </c>
    </row>
    <row r="104" spans="2:65" s="1" customFormat="1" ht="11.25" x14ac:dyDescent="0.2">
      <c r="B104" s="33"/>
      <c r="D104" s="142" t="s">
        <v>160</v>
      </c>
      <c r="F104" s="143" t="s">
        <v>1411</v>
      </c>
      <c r="I104" s="144"/>
      <c r="L104" s="33"/>
      <c r="M104" s="145"/>
      <c r="U104" s="54"/>
      <c r="AT104" s="18" t="s">
        <v>160</v>
      </c>
      <c r="AU104" s="18" t="s">
        <v>88</v>
      </c>
    </row>
    <row r="105" spans="2:65" s="1" customFormat="1" ht="16.5" customHeight="1" x14ac:dyDescent="0.2">
      <c r="B105" s="33"/>
      <c r="C105" s="129" t="s">
        <v>200</v>
      </c>
      <c r="D105" s="129" t="s">
        <v>153</v>
      </c>
      <c r="E105" s="130" t="s">
        <v>1412</v>
      </c>
      <c r="F105" s="131" t="s">
        <v>1413</v>
      </c>
      <c r="G105" s="132" t="s">
        <v>1386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1380</v>
      </c>
      <c r="AT105" s="140" t="s">
        <v>153</v>
      </c>
      <c r="AU105" s="140" t="s">
        <v>88</v>
      </c>
      <c r="AY105" s="18" t="s">
        <v>150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1380</v>
      </c>
      <c r="BM105" s="140" t="s">
        <v>1414</v>
      </c>
    </row>
    <row r="106" spans="2:65" s="1" customFormat="1" ht="16.5" customHeight="1" x14ac:dyDescent="0.2">
      <c r="B106" s="33"/>
      <c r="C106" s="129" t="s">
        <v>205</v>
      </c>
      <c r="D106" s="129" t="s">
        <v>153</v>
      </c>
      <c r="E106" s="130" t="s">
        <v>1415</v>
      </c>
      <c r="F106" s="131" t="s">
        <v>1416</v>
      </c>
      <c r="G106" s="132" t="s">
        <v>1386</v>
      </c>
      <c r="H106" s="133">
        <v>1</v>
      </c>
      <c r="I106" s="134"/>
      <c r="J106" s="135">
        <f>ROUND(I106*H106,2)</f>
        <v>0</v>
      </c>
      <c r="K106" s="131" t="s">
        <v>157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1380</v>
      </c>
      <c r="AT106" s="140" t="s">
        <v>153</v>
      </c>
      <c r="AU106" s="140" t="s">
        <v>88</v>
      </c>
      <c r="AY106" s="18" t="s">
        <v>150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1380</v>
      </c>
      <c r="BM106" s="140" t="s">
        <v>1417</v>
      </c>
    </row>
    <row r="107" spans="2:65" s="1" customFormat="1" ht="11.25" x14ac:dyDescent="0.2">
      <c r="B107" s="33"/>
      <c r="D107" s="142" t="s">
        <v>160</v>
      </c>
      <c r="F107" s="143" t="s">
        <v>1418</v>
      </c>
      <c r="I107" s="144"/>
      <c r="L107" s="33"/>
      <c r="M107" s="182"/>
      <c r="N107" s="183"/>
      <c r="O107" s="183"/>
      <c r="P107" s="183"/>
      <c r="Q107" s="183"/>
      <c r="R107" s="183"/>
      <c r="S107" s="183"/>
      <c r="T107" s="183"/>
      <c r="U107" s="184"/>
      <c r="AT107" s="18" t="s">
        <v>160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NJVgDiqpWknW7DVEQ+A8WdC6+/w7EneagSbfqQTQS7/kve00PRQrSjM4jEw9zxZVpOtXU4fSdnIwwSp+KO2GLw==" saltValue="TW4y1je3s4fXnygShV+2aFKpYTDzz/7PEYSLTeZfO8j2/OfPGfHv0BK0a7OQ9z3XVk6JDuEoc8Y3EPzCalx7Ug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20" t="s">
        <v>1419</v>
      </c>
      <c r="D3" s="320"/>
      <c r="E3" s="320"/>
      <c r="F3" s="320"/>
      <c r="G3" s="320"/>
      <c r="H3" s="320"/>
      <c r="I3" s="320"/>
      <c r="J3" s="320"/>
      <c r="K3" s="193"/>
    </row>
    <row r="4" spans="2:11" customFormat="1" ht="25.5" customHeight="1" x14ac:dyDescent="0.3">
      <c r="B4" s="194"/>
      <c r="C4" s="319" t="s">
        <v>1420</v>
      </c>
      <c r="D4" s="319"/>
      <c r="E4" s="319"/>
      <c r="F4" s="319"/>
      <c r="G4" s="319"/>
      <c r="H4" s="319"/>
      <c r="I4" s="319"/>
      <c r="J4" s="319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18" t="s">
        <v>1421</v>
      </c>
      <c r="D6" s="318"/>
      <c r="E6" s="318"/>
      <c r="F6" s="318"/>
      <c r="G6" s="318"/>
      <c r="H6" s="318"/>
      <c r="I6" s="318"/>
      <c r="J6" s="318"/>
      <c r="K6" s="195"/>
    </row>
    <row r="7" spans="2:11" customFormat="1" ht="15" customHeight="1" x14ac:dyDescent="0.2">
      <c r="B7" s="198"/>
      <c r="C7" s="318" t="s">
        <v>1422</v>
      </c>
      <c r="D7" s="318"/>
      <c r="E7" s="318"/>
      <c r="F7" s="318"/>
      <c r="G7" s="318"/>
      <c r="H7" s="318"/>
      <c r="I7" s="318"/>
      <c r="J7" s="318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18" t="s">
        <v>1423</v>
      </c>
      <c r="D9" s="318"/>
      <c r="E9" s="318"/>
      <c r="F9" s="318"/>
      <c r="G9" s="318"/>
      <c r="H9" s="318"/>
      <c r="I9" s="318"/>
      <c r="J9" s="318"/>
      <c r="K9" s="195"/>
    </row>
    <row r="10" spans="2:11" customFormat="1" ht="15" customHeight="1" x14ac:dyDescent="0.2">
      <c r="B10" s="198"/>
      <c r="C10" s="197"/>
      <c r="D10" s="318" t="s">
        <v>1424</v>
      </c>
      <c r="E10" s="318"/>
      <c r="F10" s="318"/>
      <c r="G10" s="318"/>
      <c r="H10" s="318"/>
      <c r="I10" s="318"/>
      <c r="J10" s="318"/>
      <c r="K10" s="195"/>
    </row>
    <row r="11" spans="2:11" customFormat="1" ht="15" customHeight="1" x14ac:dyDescent="0.2">
      <c r="B11" s="198"/>
      <c r="C11" s="199"/>
      <c r="D11" s="318" t="s">
        <v>1425</v>
      </c>
      <c r="E11" s="318"/>
      <c r="F11" s="318"/>
      <c r="G11" s="318"/>
      <c r="H11" s="318"/>
      <c r="I11" s="318"/>
      <c r="J11" s="318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1426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18" t="s">
        <v>1427</v>
      </c>
      <c r="E15" s="318"/>
      <c r="F15" s="318"/>
      <c r="G15" s="318"/>
      <c r="H15" s="318"/>
      <c r="I15" s="318"/>
      <c r="J15" s="318"/>
      <c r="K15" s="195"/>
    </row>
    <row r="16" spans="2:11" customFormat="1" ht="15" customHeight="1" x14ac:dyDescent="0.2">
      <c r="B16" s="198"/>
      <c r="C16" s="199"/>
      <c r="D16" s="318" t="s">
        <v>1428</v>
      </c>
      <c r="E16" s="318"/>
      <c r="F16" s="318"/>
      <c r="G16" s="318"/>
      <c r="H16" s="318"/>
      <c r="I16" s="318"/>
      <c r="J16" s="318"/>
      <c r="K16" s="195"/>
    </row>
    <row r="17" spans="2:11" customFormat="1" ht="15" customHeight="1" x14ac:dyDescent="0.2">
      <c r="B17" s="198"/>
      <c r="C17" s="199"/>
      <c r="D17" s="318" t="s">
        <v>1429</v>
      </c>
      <c r="E17" s="318"/>
      <c r="F17" s="318"/>
      <c r="G17" s="318"/>
      <c r="H17" s="318"/>
      <c r="I17" s="318"/>
      <c r="J17" s="318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18" t="s">
        <v>1430</v>
      </c>
      <c r="G18" s="318"/>
      <c r="H18" s="318"/>
      <c r="I18" s="318"/>
      <c r="J18" s="318"/>
      <c r="K18" s="195"/>
    </row>
    <row r="19" spans="2:11" customFormat="1" ht="15" customHeight="1" x14ac:dyDescent="0.2">
      <c r="B19" s="198"/>
      <c r="C19" s="199"/>
      <c r="D19" s="199"/>
      <c r="E19" s="201" t="s">
        <v>1431</v>
      </c>
      <c r="F19" s="318" t="s">
        <v>1432</v>
      </c>
      <c r="G19" s="318"/>
      <c r="H19" s="318"/>
      <c r="I19" s="318"/>
      <c r="J19" s="318"/>
      <c r="K19" s="195"/>
    </row>
    <row r="20" spans="2:11" customFormat="1" ht="15" customHeight="1" x14ac:dyDescent="0.2">
      <c r="B20" s="198"/>
      <c r="C20" s="199"/>
      <c r="D20" s="199"/>
      <c r="E20" s="201" t="s">
        <v>1433</v>
      </c>
      <c r="F20" s="318" t="s">
        <v>1434</v>
      </c>
      <c r="G20" s="318"/>
      <c r="H20" s="318"/>
      <c r="I20" s="318"/>
      <c r="J20" s="318"/>
      <c r="K20" s="195"/>
    </row>
    <row r="21" spans="2:11" customFormat="1" ht="15" customHeight="1" x14ac:dyDescent="0.2">
      <c r="B21" s="198"/>
      <c r="C21" s="199"/>
      <c r="D21" s="199"/>
      <c r="E21" s="201" t="s">
        <v>104</v>
      </c>
      <c r="F21" s="318" t="s">
        <v>1435</v>
      </c>
      <c r="G21" s="318"/>
      <c r="H21" s="318"/>
      <c r="I21" s="318"/>
      <c r="J21" s="318"/>
      <c r="K21" s="195"/>
    </row>
    <row r="22" spans="2:11" customFormat="1" ht="15" customHeight="1" x14ac:dyDescent="0.2">
      <c r="B22" s="198"/>
      <c r="C22" s="199"/>
      <c r="D22" s="199"/>
      <c r="E22" s="201" t="s">
        <v>1436</v>
      </c>
      <c r="F22" s="318" t="s">
        <v>1186</v>
      </c>
      <c r="G22" s="318"/>
      <c r="H22" s="318"/>
      <c r="I22" s="318"/>
      <c r="J22" s="318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18" t="s">
        <v>1437</v>
      </c>
      <c r="G23" s="318"/>
      <c r="H23" s="318"/>
      <c r="I23" s="318"/>
      <c r="J23" s="318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18" t="s">
        <v>1438</v>
      </c>
      <c r="D25" s="318"/>
      <c r="E25" s="318"/>
      <c r="F25" s="318"/>
      <c r="G25" s="318"/>
      <c r="H25" s="318"/>
      <c r="I25" s="318"/>
      <c r="J25" s="318"/>
      <c r="K25" s="195"/>
    </row>
    <row r="26" spans="2:11" customFormat="1" ht="15" customHeight="1" x14ac:dyDescent="0.2">
      <c r="B26" s="198"/>
      <c r="C26" s="318" t="s">
        <v>1439</v>
      </c>
      <c r="D26" s="318"/>
      <c r="E26" s="318"/>
      <c r="F26" s="318"/>
      <c r="G26" s="318"/>
      <c r="H26" s="318"/>
      <c r="I26" s="318"/>
      <c r="J26" s="318"/>
      <c r="K26" s="195"/>
    </row>
    <row r="27" spans="2:11" customFormat="1" ht="15" customHeight="1" x14ac:dyDescent="0.2">
      <c r="B27" s="198"/>
      <c r="C27" s="197"/>
      <c r="D27" s="318" t="s">
        <v>1440</v>
      </c>
      <c r="E27" s="318"/>
      <c r="F27" s="318"/>
      <c r="G27" s="318"/>
      <c r="H27" s="318"/>
      <c r="I27" s="318"/>
      <c r="J27" s="318"/>
      <c r="K27" s="195"/>
    </row>
    <row r="28" spans="2:11" customFormat="1" ht="15" customHeight="1" x14ac:dyDescent="0.2">
      <c r="B28" s="198"/>
      <c r="C28" s="199"/>
      <c r="D28" s="318" t="s">
        <v>1441</v>
      </c>
      <c r="E28" s="318"/>
      <c r="F28" s="318"/>
      <c r="G28" s="318"/>
      <c r="H28" s="318"/>
      <c r="I28" s="318"/>
      <c r="J28" s="318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18" t="s">
        <v>1442</v>
      </c>
      <c r="E30" s="318"/>
      <c r="F30" s="318"/>
      <c r="G30" s="318"/>
      <c r="H30" s="318"/>
      <c r="I30" s="318"/>
      <c r="J30" s="318"/>
      <c r="K30" s="195"/>
    </row>
    <row r="31" spans="2:11" customFormat="1" ht="15" customHeight="1" x14ac:dyDescent="0.2">
      <c r="B31" s="198"/>
      <c r="C31" s="199"/>
      <c r="D31" s="318" t="s">
        <v>1443</v>
      </c>
      <c r="E31" s="318"/>
      <c r="F31" s="318"/>
      <c r="G31" s="318"/>
      <c r="H31" s="318"/>
      <c r="I31" s="318"/>
      <c r="J31" s="318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18" t="s">
        <v>1444</v>
      </c>
      <c r="E33" s="318"/>
      <c r="F33" s="318"/>
      <c r="G33" s="318"/>
      <c r="H33" s="318"/>
      <c r="I33" s="318"/>
      <c r="J33" s="318"/>
      <c r="K33" s="195"/>
    </row>
    <row r="34" spans="2:11" customFormat="1" ht="15" customHeight="1" x14ac:dyDescent="0.2">
      <c r="B34" s="198"/>
      <c r="C34" s="199"/>
      <c r="D34" s="318" t="s">
        <v>1445</v>
      </c>
      <c r="E34" s="318"/>
      <c r="F34" s="318"/>
      <c r="G34" s="318"/>
      <c r="H34" s="318"/>
      <c r="I34" s="318"/>
      <c r="J34" s="318"/>
      <c r="K34" s="195"/>
    </row>
    <row r="35" spans="2:11" customFormat="1" ht="15" customHeight="1" x14ac:dyDescent="0.2">
      <c r="B35" s="198"/>
      <c r="C35" s="199"/>
      <c r="D35" s="318" t="s">
        <v>1446</v>
      </c>
      <c r="E35" s="318"/>
      <c r="F35" s="318"/>
      <c r="G35" s="318"/>
      <c r="H35" s="318"/>
      <c r="I35" s="318"/>
      <c r="J35" s="318"/>
      <c r="K35" s="195"/>
    </row>
    <row r="36" spans="2:11" customFormat="1" ht="15" customHeight="1" x14ac:dyDescent="0.2">
      <c r="B36" s="198"/>
      <c r="C36" s="199"/>
      <c r="D36" s="197"/>
      <c r="E36" s="200" t="s">
        <v>135</v>
      </c>
      <c r="F36" s="197"/>
      <c r="G36" s="318" t="s">
        <v>1447</v>
      </c>
      <c r="H36" s="318"/>
      <c r="I36" s="318"/>
      <c r="J36" s="318"/>
      <c r="K36" s="195"/>
    </row>
    <row r="37" spans="2:11" customFormat="1" ht="30.75" customHeight="1" x14ac:dyDescent="0.2">
      <c r="B37" s="198"/>
      <c r="C37" s="199"/>
      <c r="D37" s="197"/>
      <c r="E37" s="200" t="s">
        <v>1448</v>
      </c>
      <c r="F37" s="197"/>
      <c r="G37" s="318" t="s">
        <v>1449</v>
      </c>
      <c r="H37" s="318"/>
      <c r="I37" s="318"/>
      <c r="J37" s="318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18" t="s">
        <v>1450</v>
      </c>
      <c r="H38" s="318"/>
      <c r="I38" s="318"/>
      <c r="J38" s="318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18" t="s">
        <v>1451</v>
      </c>
      <c r="H39" s="318"/>
      <c r="I39" s="318"/>
      <c r="J39" s="318"/>
      <c r="K39" s="195"/>
    </row>
    <row r="40" spans="2:11" customFormat="1" ht="15" customHeight="1" x14ac:dyDescent="0.2">
      <c r="B40" s="198"/>
      <c r="C40" s="199"/>
      <c r="D40" s="197"/>
      <c r="E40" s="200" t="s">
        <v>136</v>
      </c>
      <c r="F40" s="197"/>
      <c r="G40" s="318" t="s">
        <v>1452</v>
      </c>
      <c r="H40" s="318"/>
      <c r="I40" s="318"/>
      <c r="J40" s="318"/>
      <c r="K40" s="195"/>
    </row>
    <row r="41" spans="2:11" customFormat="1" ht="15" customHeight="1" x14ac:dyDescent="0.2">
      <c r="B41" s="198"/>
      <c r="C41" s="199"/>
      <c r="D41" s="197"/>
      <c r="E41" s="200" t="s">
        <v>137</v>
      </c>
      <c r="F41" s="197"/>
      <c r="G41" s="318" t="s">
        <v>1453</v>
      </c>
      <c r="H41" s="318"/>
      <c r="I41" s="318"/>
      <c r="J41" s="318"/>
      <c r="K41" s="195"/>
    </row>
    <row r="42" spans="2:11" customFormat="1" ht="15" customHeight="1" x14ac:dyDescent="0.2">
      <c r="B42" s="198"/>
      <c r="C42" s="199"/>
      <c r="D42" s="197"/>
      <c r="E42" s="200" t="s">
        <v>1454</v>
      </c>
      <c r="F42" s="197"/>
      <c r="G42" s="318" t="s">
        <v>1455</v>
      </c>
      <c r="H42" s="318"/>
      <c r="I42" s="318"/>
      <c r="J42" s="318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18" t="s">
        <v>1456</v>
      </c>
      <c r="H43" s="318"/>
      <c r="I43" s="318"/>
      <c r="J43" s="318"/>
      <c r="K43" s="195"/>
    </row>
    <row r="44" spans="2:11" customFormat="1" ht="15" customHeight="1" x14ac:dyDescent="0.2">
      <c r="B44" s="198"/>
      <c r="C44" s="199"/>
      <c r="D44" s="197"/>
      <c r="E44" s="200" t="s">
        <v>1457</v>
      </c>
      <c r="F44" s="197"/>
      <c r="G44" s="318" t="s">
        <v>1458</v>
      </c>
      <c r="H44" s="318"/>
      <c r="I44" s="318"/>
      <c r="J44" s="318"/>
      <c r="K44" s="195"/>
    </row>
    <row r="45" spans="2:11" customFormat="1" ht="15" customHeight="1" x14ac:dyDescent="0.2">
      <c r="B45" s="198"/>
      <c r="C45" s="199"/>
      <c r="D45" s="197"/>
      <c r="E45" s="200" t="s">
        <v>139</v>
      </c>
      <c r="F45" s="197"/>
      <c r="G45" s="318" t="s">
        <v>1459</v>
      </c>
      <c r="H45" s="318"/>
      <c r="I45" s="318"/>
      <c r="J45" s="318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18" t="s">
        <v>1460</v>
      </c>
      <c r="E47" s="318"/>
      <c r="F47" s="318"/>
      <c r="G47" s="318"/>
      <c r="H47" s="318"/>
      <c r="I47" s="318"/>
      <c r="J47" s="318"/>
      <c r="K47" s="195"/>
    </row>
    <row r="48" spans="2:11" customFormat="1" ht="15" customHeight="1" x14ac:dyDescent="0.2">
      <c r="B48" s="198"/>
      <c r="C48" s="199"/>
      <c r="D48" s="199"/>
      <c r="E48" s="318" t="s">
        <v>1461</v>
      </c>
      <c r="F48" s="318"/>
      <c r="G48" s="318"/>
      <c r="H48" s="318"/>
      <c r="I48" s="318"/>
      <c r="J48" s="318"/>
      <c r="K48" s="195"/>
    </row>
    <row r="49" spans="2:11" customFormat="1" ht="15" customHeight="1" x14ac:dyDescent="0.2">
      <c r="B49" s="198"/>
      <c r="C49" s="199"/>
      <c r="D49" s="199"/>
      <c r="E49" s="318" t="s">
        <v>1462</v>
      </c>
      <c r="F49" s="318"/>
      <c r="G49" s="318"/>
      <c r="H49" s="318"/>
      <c r="I49" s="318"/>
      <c r="J49" s="318"/>
      <c r="K49" s="195"/>
    </row>
    <row r="50" spans="2:11" customFormat="1" ht="15" customHeight="1" x14ac:dyDescent="0.2">
      <c r="B50" s="198"/>
      <c r="C50" s="199"/>
      <c r="D50" s="199"/>
      <c r="E50" s="318" t="s">
        <v>1463</v>
      </c>
      <c r="F50" s="318"/>
      <c r="G50" s="318"/>
      <c r="H50" s="318"/>
      <c r="I50" s="318"/>
      <c r="J50" s="318"/>
      <c r="K50" s="195"/>
    </row>
    <row r="51" spans="2:11" customFormat="1" ht="15" customHeight="1" x14ac:dyDescent="0.2">
      <c r="B51" s="198"/>
      <c r="C51" s="199"/>
      <c r="D51" s="318" t="s">
        <v>1464</v>
      </c>
      <c r="E51" s="318"/>
      <c r="F51" s="318"/>
      <c r="G51" s="318"/>
      <c r="H51" s="318"/>
      <c r="I51" s="318"/>
      <c r="J51" s="318"/>
      <c r="K51" s="195"/>
    </row>
    <row r="52" spans="2:11" customFormat="1" ht="25.5" customHeight="1" x14ac:dyDescent="0.3">
      <c r="B52" s="194"/>
      <c r="C52" s="319" t="s">
        <v>1465</v>
      </c>
      <c r="D52" s="319"/>
      <c r="E52" s="319"/>
      <c r="F52" s="319"/>
      <c r="G52" s="319"/>
      <c r="H52" s="319"/>
      <c r="I52" s="319"/>
      <c r="J52" s="319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18" t="s">
        <v>1466</v>
      </c>
      <c r="D54" s="318"/>
      <c r="E54" s="318"/>
      <c r="F54" s="318"/>
      <c r="G54" s="318"/>
      <c r="H54" s="318"/>
      <c r="I54" s="318"/>
      <c r="J54" s="318"/>
      <c r="K54" s="195"/>
    </row>
    <row r="55" spans="2:11" customFormat="1" ht="15" customHeight="1" x14ac:dyDescent="0.2">
      <c r="B55" s="194"/>
      <c r="C55" s="318" t="s">
        <v>1467</v>
      </c>
      <c r="D55" s="318"/>
      <c r="E55" s="318"/>
      <c r="F55" s="318"/>
      <c r="G55" s="318"/>
      <c r="H55" s="318"/>
      <c r="I55" s="318"/>
      <c r="J55" s="318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18" t="s">
        <v>1468</v>
      </c>
      <c r="D57" s="318"/>
      <c r="E57" s="318"/>
      <c r="F57" s="318"/>
      <c r="G57" s="318"/>
      <c r="H57" s="318"/>
      <c r="I57" s="318"/>
      <c r="J57" s="318"/>
      <c r="K57" s="195"/>
    </row>
    <row r="58" spans="2:11" customFormat="1" ht="15" customHeight="1" x14ac:dyDescent="0.2">
      <c r="B58" s="194"/>
      <c r="C58" s="199"/>
      <c r="D58" s="318" t="s">
        <v>1469</v>
      </c>
      <c r="E58" s="318"/>
      <c r="F58" s="318"/>
      <c r="G58" s="318"/>
      <c r="H58" s="318"/>
      <c r="I58" s="318"/>
      <c r="J58" s="318"/>
      <c r="K58" s="195"/>
    </row>
    <row r="59" spans="2:11" customFormat="1" ht="15" customHeight="1" x14ac:dyDescent="0.2">
      <c r="B59" s="194"/>
      <c r="C59" s="199"/>
      <c r="D59" s="318" t="s">
        <v>1470</v>
      </c>
      <c r="E59" s="318"/>
      <c r="F59" s="318"/>
      <c r="G59" s="318"/>
      <c r="H59" s="318"/>
      <c r="I59" s="318"/>
      <c r="J59" s="318"/>
      <c r="K59" s="195"/>
    </row>
    <row r="60" spans="2:11" customFormat="1" ht="15" customHeight="1" x14ac:dyDescent="0.2">
      <c r="B60" s="194"/>
      <c r="C60" s="199"/>
      <c r="D60" s="318" t="s">
        <v>1471</v>
      </c>
      <c r="E60" s="318"/>
      <c r="F60" s="318"/>
      <c r="G60" s="318"/>
      <c r="H60" s="318"/>
      <c r="I60" s="318"/>
      <c r="J60" s="318"/>
      <c r="K60" s="195"/>
    </row>
    <row r="61" spans="2:11" customFormat="1" ht="15" customHeight="1" x14ac:dyDescent="0.2">
      <c r="B61" s="194"/>
      <c r="C61" s="199"/>
      <c r="D61" s="318" t="s">
        <v>1472</v>
      </c>
      <c r="E61" s="318"/>
      <c r="F61" s="318"/>
      <c r="G61" s="318"/>
      <c r="H61" s="318"/>
      <c r="I61" s="318"/>
      <c r="J61" s="318"/>
      <c r="K61" s="195"/>
    </row>
    <row r="62" spans="2:11" customFormat="1" ht="15" customHeight="1" x14ac:dyDescent="0.2">
      <c r="B62" s="194"/>
      <c r="C62" s="199"/>
      <c r="D62" s="321" t="s">
        <v>1473</v>
      </c>
      <c r="E62" s="321"/>
      <c r="F62" s="321"/>
      <c r="G62" s="321"/>
      <c r="H62" s="321"/>
      <c r="I62" s="321"/>
      <c r="J62" s="321"/>
      <c r="K62" s="195"/>
    </row>
    <row r="63" spans="2:11" customFormat="1" ht="15" customHeight="1" x14ac:dyDescent="0.2">
      <c r="B63" s="194"/>
      <c r="C63" s="199"/>
      <c r="D63" s="318" t="s">
        <v>1474</v>
      </c>
      <c r="E63" s="318"/>
      <c r="F63" s="318"/>
      <c r="G63" s="318"/>
      <c r="H63" s="318"/>
      <c r="I63" s="318"/>
      <c r="J63" s="318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18" t="s">
        <v>1475</v>
      </c>
      <c r="E65" s="318"/>
      <c r="F65" s="318"/>
      <c r="G65" s="318"/>
      <c r="H65" s="318"/>
      <c r="I65" s="318"/>
      <c r="J65" s="318"/>
      <c r="K65" s="195"/>
    </row>
    <row r="66" spans="2:11" customFormat="1" ht="15" customHeight="1" x14ac:dyDescent="0.2">
      <c r="B66" s="194"/>
      <c r="C66" s="199"/>
      <c r="D66" s="321" t="s">
        <v>1476</v>
      </c>
      <c r="E66" s="321"/>
      <c r="F66" s="321"/>
      <c r="G66" s="321"/>
      <c r="H66" s="321"/>
      <c r="I66" s="321"/>
      <c r="J66" s="321"/>
      <c r="K66" s="195"/>
    </row>
    <row r="67" spans="2:11" customFormat="1" ht="15" customHeight="1" x14ac:dyDescent="0.2">
      <c r="B67" s="194"/>
      <c r="C67" s="199"/>
      <c r="D67" s="318" t="s">
        <v>1477</v>
      </c>
      <c r="E67" s="318"/>
      <c r="F67" s="318"/>
      <c r="G67" s="318"/>
      <c r="H67" s="318"/>
      <c r="I67" s="318"/>
      <c r="J67" s="318"/>
      <c r="K67" s="195"/>
    </row>
    <row r="68" spans="2:11" customFormat="1" ht="15" customHeight="1" x14ac:dyDescent="0.2">
      <c r="B68" s="194"/>
      <c r="C68" s="199"/>
      <c r="D68" s="318" t="s">
        <v>1478</v>
      </c>
      <c r="E68" s="318"/>
      <c r="F68" s="318"/>
      <c r="G68" s="318"/>
      <c r="H68" s="318"/>
      <c r="I68" s="318"/>
      <c r="J68" s="318"/>
      <c r="K68" s="195"/>
    </row>
    <row r="69" spans="2:11" customFormat="1" ht="15" customHeight="1" x14ac:dyDescent="0.2">
      <c r="B69" s="194"/>
      <c r="C69" s="199"/>
      <c r="D69" s="318" t="s">
        <v>1479</v>
      </c>
      <c r="E69" s="318"/>
      <c r="F69" s="318"/>
      <c r="G69" s="318"/>
      <c r="H69" s="318"/>
      <c r="I69" s="318"/>
      <c r="J69" s="318"/>
      <c r="K69" s="195"/>
    </row>
    <row r="70" spans="2:11" customFormat="1" ht="15" customHeight="1" x14ac:dyDescent="0.2">
      <c r="B70" s="194"/>
      <c r="C70" s="199"/>
      <c r="D70" s="318" t="s">
        <v>1480</v>
      </c>
      <c r="E70" s="318"/>
      <c r="F70" s="318"/>
      <c r="G70" s="318"/>
      <c r="H70" s="318"/>
      <c r="I70" s="318"/>
      <c r="J70" s="318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22" t="s">
        <v>1481</v>
      </c>
      <c r="D75" s="322"/>
      <c r="E75" s="322"/>
      <c r="F75" s="322"/>
      <c r="G75" s="322"/>
      <c r="H75" s="322"/>
      <c r="I75" s="322"/>
      <c r="J75" s="322"/>
      <c r="K75" s="212"/>
    </row>
    <row r="76" spans="2:11" customFormat="1" ht="17.25" customHeight="1" x14ac:dyDescent="0.2">
      <c r="B76" s="211"/>
      <c r="C76" s="213" t="s">
        <v>1482</v>
      </c>
      <c r="D76" s="213"/>
      <c r="E76" s="213"/>
      <c r="F76" s="213" t="s">
        <v>1483</v>
      </c>
      <c r="G76" s="214"/>
      <c r="H76" s="213" t="s">
        <v>57</v>
      </c>
      <c r="I76" s="213" t="s">
        <v>60</v>
      </c>
      <c r="J76" s="213" t="s">
        <v>1484</v>
      </c>
      <c r="K76" s="212"/>
    </row>
    <row r="77" spans="2:11" customFormat="1" ht="17.25" customHeight="1" x14ac:dyDescent="0.2">
      <c r="B77" s="211"/>
      <c r="C77" s="215" t="s">
        <v>1485</v>
      </c>
      <c r="D77" s="215"/>
      <c r="E77" s="215"/>
      <c r="F77" s="216" t="s">
        <v>1486</v>
      </c>
      <c r="G77" s="217"/>
      <c r="H77" s="215"/>
      <c r="I77" s="215"/>
      <c r="J77" s="215" t="s">
        <v>1487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1488</v>
      </c>
      <c r="G79" s="222"/>
      <c r="H79" s="200" t="s">
        <v>1489</v>
      </c>
      <c r="I79" s="200" t="s">
        <v>1490</v>
      </c>
      <c r="J79" s="200">
        <v>20</v>
      </c>
      <c r="K79" s="212"/>
    </row>
    <row r="80" spans="2:11" customFormat="1" ht="15" customHeight="1" x14ac:dyDescent="0.2">
      <c r="B80" s="211"/>
      <c r="C80" s="200" t="s">
        <v>1491</v>
      </c>
      <c r="D80" s="200"/>
      <c r="E80" s="200"/>
      <c r="F80" s="221" t="s">
        <v>1488</v>
      </c>
      <c r="G80" s="222"/>
      <c r="H80" s="200" t="s">
        <v>1492</v>
      </c>
      <c r="I80" s="200" t="s">
        <v>1490</v>
      </c>
      <c r="J80" s="200">
        <v>120</v>
      </c>
      <c r="K80" s="212"/>
    </row>
    <row r="81" spans="2:11" customFormat="1" ht="15" customHeight="1" x14ac:dyDescent="0.2">
      <c r="B81" s="223"/>
      <c r="C81" s="200" t="s">
        <v>1493</v>
      </c>
      <c r="D81" s="200"/>
      <c r="E81" s="200"/>
      <c r="F81" s="221" t="s">
        <v>1494</v>
      </c>
      <c r="G81" s="222"/>
      <c r="H81" s="200" t="s">
        <v>1495</v>
      </c>
      <c r="I81" s="200" t="s">
        <v>1490</v>
      </c>
      <c r="J81" s="200">
        <v>50</v>
      </c>
      <c r="K81" s="212"/>
    </row>
    <row r="82" spans="2:11" customFormat="1" ht="15" customHeight="1" x14ac:dyDescent="0.2">
      <c r="B82" s="223"/>
      <c r="C82" s="200" t="s">
        <v>1496</v>
      </c>
      <c r="D82" s="200"/>
      <c r="E82" s="200"/>
      <c r="F82" s="221" t="s">
        <v>1488</v>
      </c>
      <c r="G82" s="222"/>
      <c r="H82" s="200" t="s">
        <v>1497</v>
      </c>
      <c r="I82" s="200" t="s">
        <v>1498</v>
      </c>
      <c r="J82" s="200"/>
      <c r="K82" s="212"/>
    </row>
    <row r="83" spans="2:11" customFormat="1" ht="15" customHeight="1" x14ac:dyDescent="0.2">
      <c r="B83" s="223"/>
      <c r="C83" s="200" t="s">
        <v>1499</v>
      </c>
      <c r="D83" s="200"/>
      <c r="E83" s="200"/>
      <c r="F83" s="221" t="s">
        <v>1494</v>
      </c>
      <c r="G83" s="200"/>
      <c r="H83" s="200" t="s">
        <v>1500</v>
      </c>
      <c r="I83" s="200" t="s">
        <v>1490</v>
      </c>
      <c r="J83" s="200">
        <v>15</v>
      </c>
      <c r="K83" s="212"/>
    </row>
    <row r="84" spans="2:11" customFormat="1" ht="15" customHeight="1" x14ac:dyDescent="0.2">
      <c r="B84" s="223"/>
      <c r="C84" s="200" t="s">
        <v>1501</v>
      </c>
      <c r="D84" s="200"/>
      <c r="E84" s="200"/>
      <c r="F84" s="221" t="s">
        <v>1494</v>
      </c>
      <c r="G84" s="200"/>
      <c r="H84" s="200" t="s">
        <v>1502</v>
      </c>
      <c r="I84" s="200" t="s">
        <v>1490</v>
      </c>
      <c r="J84" s="200">
        <v>15</v>
      </c>
      <c r="K84" s="212"/>
    </row>
    <row r="85" spans="2:11" customFormat="1" ht="15" customHeight="1" x14ac:dyDescent="0.2">
      <c r="B85" s="223"/>
      <c r="C85" s="200" t="s">
        <v>1503</v>
      </c>
      <c r="D85" s="200"/>
      <c r="E85" s="200"/>
      <c r="F85" s="221" t="s">
        <v>1494</v>
      </c>
      <c r="G85" s="200"/>
      <c r="H85" s="200" t="s">
        <v>1504</v>
      </c>
      <c r="I85" s="200" t="s">
        <v>1490</v>
      </c>
      <c r="J85" s="200">
        <v>20</v>
      </c>
      <c r="K85" s="212"/>
    </row>
    <row r="86" spans="2:11" customFormat="1" ht="15" customHeight="1" x14ac:dyDescent="0.2">
      <c r="B86" s="223"/>
      <c r="C86" s="200" t="s">
        <v>1505</v>
      </c>
      <c r="D86" s="200"/>
      <c r="E86" s="200"/>
      <c r="F86" s="221" t="s">
        <v>1494</v>
      </c>
      <c r="G86" s="200"/>
      <c r="H86" s="200" t="s">
        <v>1506</v>
      </c>
      <c r="I86" s="200" t="s">
        <v>1490</v>
      </c>
      <c r="J86" s="200">
        <v>20</v>
      </c>
      <c r="K86" s="212"/>
    </row>
    <row r="87" spans="2:11" customFormat="1" ht="15" customHeight="1" x14ac:dyDescent="0.2">
      <c r="B87" s="223"/>
      <c r="C87" s="200" t="s">
        <v>1507</v>
      </c>
      <c r="D87" s="200"/>
      <c r="E87" s="200"/>
      <c r="F87" s="221" t="s">
        <v>1494</v>
      </c>
      <c r="G87" s="222"/>
      <c r="H87" s="200" t="s">
        <v>1508</v>
      </c>
      <c r="I87" s="200" t="s">
        <v>1490</v>
      </c>
      <c r="J87" s="200">
        <v>50</v>
      </c>
      <c r="K87" s="212"/>
    </row>
    <row r="88" spans="2:11" customFormat="1" ht="15" customHeight="1" x14ac:dyDescent="0.2">
      <c r="B88" s="223"/>
      <c r="C88" s="200" t="s">
        <v>1509</v>
      </c>
      <c r="D88" s="200"/>
      <c r="E88" s="200"/>
      <c r="F88" s="221" t="s">
        <v>1494</v>
      </c>
      <c r="G88" s="222"/>
      <c r="H88" s="200" t="s">
        <v>1510</v>
      </c>
      <c r="I88" s="200" t="s">
        <v>1490</v>
      </c>
      <c r="J88" s="200">
        <v>20</v>
      </c>
      <c r="K88" s="212"/>
    </row>
    <row r="89" spans="2:11" customFormat="1" ht="15" customHeight="1" x14ac:dyDescent="0.2">
      <c r="B89" s="223"/>
      <c r="C89" s="200" t="s">
        <v>1511</v>
      </c>
      <c r="D89" s="200"/>
      <c r="E89" s="200"/>
      <c r="F89" s="221" t="s">
        <v>1494</v>
      </c>
      <c r="G89" s="222"/>
      <c r="H89" s="200" t="s">
        <v>1512</v>
      </c>
      <c r="I89" s="200" t="s">
        <v>1490</v>
      </c>
      <c r="J89" s="200">
        <v>20</v>
      </c>
      <c r="K89" s="212"/>
    </row>
    <row r="90" spans="2:11" customFormat="1" ht="15" customHeight="1" x14ac:dyDescent="0.2">
      <c r="B90" s="223"/>
      <c r="C90" s="200" t="s">
        <v>1513</v>
      </c>
      <c r="D90" s="200"/>
      <c r="E90" s="200"/>
      <c r="F90" s="221" t="s">
        <v>1494</v>
      </c>
      <c r="G90" s="222"/>
      <c r="H90" s="200" t="s">
        <v>1514</v>
      </c>
      <c r="I90" s="200" t="s">
        <v>1490</v>
      </c>
      <c r="J90" s="200">
        <v>50</v>
      </c>
      <c r="K90" s="212"/>
    </row>
    <row r="91" spans="2:11" customFormat="1" ht="15" customHeight="1" x14ac:dyDescent="0.2">
      <c r="B91" s="223"/>
      <c r="C91" s="200" t="s">
        <v>1515</v>
      </c>
      <c r="D91" s="200"/>
      <c r="E91" s="200"/>
      <c r="F91" s="221" t="s">
        <v>1494</v>
      </c>
      <c r="G91" s="222"/>
      <c r="H91" s="200" t="s">
        <v>1515</v>
      </c>
      <c r="I91" s="200" t="s">
        <v>1490</v>
      </c>
      <c r="J91" s="200">
        <v>50</v>
      </c>
      <c r="K91" s="212"/>
    </row>
    <row r="92" spans="2:11" customFormat="1" ht="15" customHeight="1" x14ac:dyDescent="0.2">
      <c r="B92" s="223"/>
      <c r="C92" s="200" t="s">
        <v>1516</v>
      </c>
      <c r="D92" s="200"/>
      <c r="E92" s="200"/>
      <c r="F92" s="221" t="s">
        <v>1494</v>
      </c>
      <c r="G92" s="222"/>
      <c r="H92" s="200" t="s">
        <v>1517</v>
      </c>
      <c r="I92" s="200" t="s">
        <v>1490</v>
      </c>
      <c r="J92" s="200">
        <v>255</v>
      </c>
      <c r="K92" s="212"/>
    </row>
    <row r="93" spans="2:11" customFormat="1" ht="15" customHeight="1" x14ac:dyDescent="0.2">
      <c r="B93" s="223"/>
      <c r="C93" s="200" t="s">
        <v>1518</v>
      </c>
      <c r="D93" s="200"/>
      <c r="E93" s="200"/>
      <c r="F93" s="221" t="s">
        <v>1488</v>
      </c>
      <c r="G93" s="222"/>
      <c r="H93" s="200" t="s">
        <v>1519</v>
      </c>
      <c r="I93" s="200" t="s">
        <v>1520</v>
      </c>
      <c r="J93" s="200"/>
      <c r="K93" s="212"/>
    </row>
    <row r="94" spans="2:11" customFormat="1" ht="15" customHeight="1" x14ac:dyDescent="0.2">
      <c r="B94" s="223"/>
      <c r="C94" s="200" t="s">
        <v>1521</v>
      </c>
      <c r="D94" s="200"/>
      <c r="E94" s="200"/>
      <c r="F94" s="221" t="s">
        <v>1488</v>
      </c>
      <c r="G94" s="222"/>
      <c r="H94" s="200" t="s">
        <v>1522</v>
      </c>
      <c r="I94" s="200" t="s">
        <v>1523</v>
      </c>
      <c r="J94" s="200"/>
      <c r="K94" s="212"/>
    </row>
    <row r="95" spans="2:11" customFormat="1" ht="15" customHeight="1" x14ac:dyDescent="0.2">
      <c r="B95" s="223"/>
      <c r="C95" s="200" t="s">
        <v>1524</v>
      </c>
      <c r="D95" s="200"/>
      <c r="E95" s="200"/>
      <c r="F95" s="221" t="s">
        <v>1488</v>
      </c>
      <c r="G95" s="222"/>
      <c r="H95" s="200" t="s">
        <v>1524</v>
      </c>
      <c r="I95" s="200" t="s">
        <v>1523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1488</v>
      </c>
      <c r="G96" s="222"/>
      <c r="H96" s="200" t="s">
        <v>1525</v>
      </c>
      <c r="I96" s="200" t="s">
        <v>1523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1488</v>
      </c>
      <c r="G97" s="222"/>
      <c r="H97" s="200" t="s">
        <v>1526</v>
      </c>
      <c r="I97" s="200" t="s">
        <v>1523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22" t="s">
        <v>1527</v>
      </c>
      <c r="D102" s="322"/>
      <c r="E102" s="322"/>
      <c r="F102" s="322"/>
      <c r="G102" s="322"/>
      <c r="H102" s="322"/>
      <c r="I102" s="322"/>
      <c r="J102" s="322"/>
      <c r="K102" s="212"/>
    </row>
    <row r="103" spans="2:11" customFormat="1" ht="17.25" customHeight="1" x14ac:dyDescent="0.2">
      <c r="B103" s="211"/>
      <c r="C103" s="213" t="s">
        <v>1482</v>
      </c>
      <c r="D103" s="213"/>
      <c r="E103" s="213"/>
      <c r="F103" s="213" t="s">
        <v>1483</v>
      </c>
      <c r="G103" s="214"/>
      <c r="H103" s="213" t="s">
        <v>57</v>
      </c>
      <c r="I103" s="213" t="s">
        <v>60</v>
      </c>
      <c r="J103" s="213" t="s">
        <v>1484</v>
      </c>
      <c r="K103" s="212"/>
    </row>
    <row r="104" spans="2:11" customFormat="1" ht="17.25" customHeight="1" x14ac:dyDescent="0.2">
      <c r="B104" s="211"/>
      <c r="C104" s="215" t="s">
        <v>1485</v>
      </c>
      <c r="D104" s="215"/>
      <c r="E104" s="215"/>
      <c r="F104" s="216" t="s">
        <v>1486</v>
      </c>
      <c r="G104" s="217"/>
      <c r="H104" s="215"/>
      <c r="I104" s="215"/>
      <c r="J104" s="215" t="s">
        <v>1487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1488</v>
      </c>
      <c r="G106" s="200"/>
      <c r="H106" s="200" t="s">
        <v>1528</v>
      </c>
      <c r="I106" s="200" t="s">
        <v>1490</v>
      </c>
      <c r="J106" s="200">
        <v>20</v>
      </c>
      <c r="K106" s="212"/>
    </row>
    <row r="107" spans="2:11" customFormat="1" ht="15" customHeight="1" x14ac:dyDescent="0.2">
      <c r="B107" s="211"/>
      <c r="C107" s="200" t="s">
        <v>1491</v>
      </c>
      <c r="D107" s="200"/>
      <c r="E107" s="200"/>
      <c r="F107" s="221" t="s">
        <v>1488</v>
      </c>
      <c r="G107" s="200"/>
      <c r="H107" s="200" t="s">
        <v>1528</v>
      </c>
      <c r="I107" s="200" t="s">
        <v>1490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1493</v>
      </c>
      <c r="D108" s="200"/>
      <c r="E108" s="200"/>
      <c r="F108" s="221" t="s">
        <v>1494</v>
      </c>
      <c r="G108" s="200"/>
      <c r="H108" s="200" t="s">
        <v>1528</v>
      </c>
      <c r="I108" s="200" t="s">
        <v>1490</v>
      </c>
      <c r="J108" s="200">
        <v>50</v>
      </c>
      <c r="K108" s="212"/>
    </row>
    <row r="109" spans="2:11" customFormat="1" ht="15" customHeight="1" x14ac:dyDescent="0.2">
      <c r="B109" s="223"/>
      <c r="C109" s="200" t="s">
        <v>1496</v>
      </c>
      <c r="D109" s="200"/>
      <c r="E109" s="200"/>
      <c r="F109" s="221" t="s">
        <v>1488</v>
      </c>
      <c r="G109" s="200"/>
      <c r="H109" s="200" t="s">
        <v>1528</v>
      </c>
      <c r="I109" s="200" t="s">
        <v>1498</v>
      </c>
      <c r="J109" s="200"/>
      <c r="K109" s="212"/>
    </row>
    <row r="110" spans="2:11" customFormat="1" ht="15" customHeight="1" x14ac:dyDescent="0.2">
      <c r="B110" s="223"/>
      <c r="C110" s="200" t="s">
        <v>1507</v>
      </c>
      <c r="D110" s="200"/>
      <c r="E110" s="200"/>
      <c r="F110" s="221" t="s">
        <v>1494</v>
      </c>
      <c r="G110" s="200"/>
      <c r="H110" s="200" t="s">
        <v>1528</v>
      </c>
      <c r="I110" s="200" t="s">
        <v>1490</v>
      </c>
      <c r="J110" s="200">
        <v>50</v>
      </c>
      <c r="K110" s="212"/>
    </row>
    <row r="111" spans="2:11" customFormat="1" ht="15" customHeight="1" x14ac:dyDescent="0.2">
      <c r="B111" s="223"/>
      <c r="C111" s="200" t="s">
        <v>1515</v>
      </c>
      <c r="D111" s="200"/>
      <c r="E111" s="200"/>
      <c r="F111" s="221" t="s">
        <v>1494</v>
      </c>
      <c r="G111" s="200"/>
      <c r="H111" s="200" t="s">
        <v>1528</v>
      </c>
      <c r="I111" s="200" t="s">
        <v>1490</v>
      </c>
      <c r="J111" s="200">
        <v>50</v>
      </c>
      <c r="K111" s="212"/>
    </row>
    <row r="112" spans="2:11" customFormat="1" ht="15" customHeight="1" x14ac:dyDescent="0.2">
      <c r="B112" s="223"/>
      <c r="C112" s="200" t="s">
        <v>1513</v>
      </c>
      <c r="D112" s="200"/>
      <c r="E112" s="200"/>
      <c r="F112" s="221" t="s">
        <v>1494</v>
      </c>
      <c r="G112" s="200"/>
      <c r="H112" s="200" t="s">
        <v>1528</v>
      </c>
      <c r="I112" s="200" t="s">
        <v>1490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1488</v>
      </c>
      <c r="G113" s="200"/>
      <c r="H113" s="200" t="s">
        <v>1529</v>
      </c>
      <c r="I113" s="200" t="s">
        <v>1490</v>
      </c>
      <c r="J113" s="200">
        <v>20</v>
      </c>
      <c r="K113" s="212"/>
    </row>
    <row r="114" spans="2:11" customFormat="1" ht="15" customHeight="1" x14ac:dyDescent="0.2">
      <c r="B114" s="223"/>
      <c r="C114" s="200" t="s">
        <v>1530</v>
      </c>
      <c r="D114" s="200"/>
      <c r="E114" s="200"/>
      <c r="F114" s="221" t="s">
        <v>1488</v>
      </c>
      <c r="G114" s="200"/>
      <c r="H114" s="200" t="s">
        <v>1531</v>
      </c>
      <c r="I114" s="200" t="s">
        <v>1490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1488</v>
      </c>
      <c r="G115" s="200"/>
      <c r="H115" s="200" t="s">
        <v>1532</v>
      </c>
      <c r="I115" s="200" t="s">
        <v>1523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1488</v>
      </c>
      <c r="G116" s="200"/>
      <c r="H116" s="200" t="s">
        <v>1533</v>
      </c>
      <c r="I116" s="200" t="s">
        <v>1523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1488</v>
      </c>
      <c r="G117" s="200"/>
      <c r="H117" s="200" t="s">
        <v>1534</v>
      </c>
      <c r="I117" s="200" t="s">
        <v>1535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20" t="s">
        <v>1536</v>
      </c>
      <c r="D122" s="320"/>
      <c r="E122" s="320"/>
      <c r="F122" s="320"/>
      <c r="G122" s="320"/>
      <c r="H122" s="320"/>
      <c r="I122" s="320"/>
      <c r="J122" s="320"/>
      <c r="K122" s="238"/>
    </row>
    <row r="123" spans="2:11" customFormat="1" ht="17.25" customHeight="1" x14ac:dyDescent="0.2">
      <c r="B123" s="239"/>
      <c r="C123" s="213" t="s">
        <v>1482</v>
      </c>
      <c r="D123" s="213"/>
      <c r="E123" s="213"/>
      <c r="F123" s="213" t="s">
        <v>1483</v>
      </c>
      <c r="G123" s="214"/>
      <c r="H123" s="213" t="s">
        <v>57</v>
      </c>
      <c r="I123" s="213" t="s">
        <v>60</v>
      </c>
      <c r="J123" s="213" t="s">
        <v>1484</v>
      </c>
      <c r="K123" s="240"/>
    </row>
    <row r="124" spans="2:11" customFormat="1" ht="17.25" customHeight="1" x14ac:dyDescent="0.2">
      <c r="B124" s="239"/>
      <c r="C124" s="215" t="s">
        <v>1485</v>
      </c>
      <c r="D124" s="215"/>
      <c r="E124" s="215"/>
      <c r="F124" s="216" t="s">
        <v>1486</v>
      </c>
      <c r="G124" s="217"/>
      <c r="H124" s="215"/>
      <c r="I124" s="215"/>
      <c r="J124" s="215" t="s">
        <v>1487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1491</v>
      </c>
      <c r="D126" s="220"/>
      <c r="E126" s="220"/>
      <c r="F126" s="221" t="s">
        <v>1488</v>
      </c>
      <c r="G126" s="200"/>
      <c r="H126" s="200" t="s">
        <v>1528</v>
      </c>
      <c r="I126" s="200" t="s">
        <v>1490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1537</v>
      </c>
      <c r="D127" s="200"/>
      <c r="E127" s="200"/>
      <c r="F127" s="221" t="s">
        <v>1488</v>
      </c>
      <c r="G127" s="200"/>
      <c r="H127" s="200" t="s">
        <v>1538</v>
      </c>
      <c r="I127" s="200" t="s">
        <v>1490</v>
      </c>
      <c r="J127" s="200" t="s">
        <v>1539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1488</v>
      </c>
      <c r="G128" s="200"/>
      <c r="H128" s="200" t="s">
        <v>1540</v>
      </c>
      <c r="I128" s="200" t="s">
        <v>1490</v>
      </c>
      <c r="J128" s="200" t="s">
        <v>1539</v>
      </c>
      <c r="K128" s="244"/>
    </row>
    <row r="129" spans="2:11" customFormat="1" ht="15" customHeight="1" x14ac:dyDescent="0.2">
      <c r="B129" s="241"/>
      <c r="C129" s="200" t="s">
        <v>1499</v>
      </c>
      <c r="D129" s="200"/>
      <c r="E129" s="200"/>
      <c r="F129" s="221" t="s">
        <v>1494</v>
      </c>
      <c r="G129" s="200"/>
      <c r="H129" s="200" t="s">
        <v>1500</v>
      </c>
      <c r="I129" s="200" t="s">
        <v>1490</v>
      </c>
      <c r="J129" s="200">
        <v>15</v>
      </c>
      <c r="K129" s="244"/>
    </row>
    <row r="130" spans="2:11" customFormat="1" ht="15" customHeight="1" x14ac:dyDescent="0.2">
      <c r="B130" s="241"/>
      <c r="C130" s="200" t="s">
        <v>1501</v>
      </c>
      <c r="D130" s="200"/>
      <c r="E130" s="200"/>
      <c r="F130" s="221" t="s">
        <v>1494</v>
      </c>
      <c r="G130" s="200"/>
      <c r="H130" s="200" t="s">
        <v>1502</v>
      </c>
      <c r="I130" s="200" t="s">
        <v>1490</v>
      </c>
      <c r="J130" s="200">
        <v>15</v>
      </c>
      <c r="K130" s="244"/>
    </row>
    <row r="131" spans="2:11" customFormat="1" ht="15" customHeight="1" x14ac:dyDescent="0.2">
      <c r="B131" s="241"/>
      <c r="C131" s="200" t="s">
        <v>1503</v>
      </c>
      <c r="D131" s="200"/>
      <c r="E131" s="200"/>
      <c r="F131" s="221" t="s">
        <v>1494</v>
      </c>
      <c r="G131" s="200"/>
      <c r="H131" s="200" t="s">
        <v>1504</v>
      </c>
      <c r="I131" s="200" t="s">
        <v>1490</v>
      </c>
      <c r="J131" s="200">
        <v>20</v>
      </c>
      <c r="K131" s="244"/>
    </row>
    <row r="132" spans="2:11" customFormat="1" ht="15" customHeight="1" x14ac:dyDescent="0.2">
      <c r="B132" s="241"/>
      <c r="C132" s="200" t="s">
        <v>1505</v>
      </c>
      <c r="D132" s="200"/>
      <c r="E132" s="200"/>
      <c r="F132" s="221" t="s">
        <v>1494</v>
      </c>
      <c r="G132" s="200"/>
      <c r="H132" s="200" t="s">
        <v>1506</v>
      </c>
      <c r="I132" s="200" t="s">
        <v>1490</v>
      </c>
      <c r="J132" s="200">
        <v>20</v>
      </c>
      <c r="K132" s="244"/>
    </row>
    <row r="133" spans="2:11" customFormat="1" ht="15" customHeight="1" x14ac:dyDescent="0.2">
      <c r="B133" s="241"/>
      <c r="C133" s="200" t="s">
        <v>1493</v>
      </c>
      <c r="D133" s="200"/>
      <c r="E133" s="200"/>
      <c r="F133" s="221" t="s">
        <v>1494</v>
      </c>
      <c r="G133" s="200"/>
      <c r="H133" s="200" t="s">
        <v>1528</v>
      </c>
      <c r="I133" s="200" t="s">
        <v>1490</v>
      </c>
      <c r="J133" s="200">
        <v>50</v>
      </c>
      <c r="K133" s="244"/>
    </row>
    <row r="134" spans="2:11" customFormat="1" ht="15" customHeight="1" x14ac:dyDescent="0.2">
      <c r="B134" s="241"/>
      <c r="C134" s="200" t="s">
        <v>1507</v>
      </c>
      <c r="D134" s="200"/>
      <c r="E134" s="200"/>
      <c r="F134" s="221" t="s">
        <v>1494</v>
      </c>
      <c r="G134" s="200"/>
      <c r="H134" s="200" t="s">
        <v>1528</v>
      </c>
      <c r="I134" s="200" t="s">
        <v>1490</v>
      </c>
      <c r="J134" s="200">
        <v>50</v>
      </c>
      <c r="K134" s="244"/>
    </row>
    <row r="135" spans="2:11" customFormat="1" ht="15" customHeight="1" x14ac:dyDescent="0.2">
      <c r="B135" s="241"/>
      <c r="C135" s="200" t="s">
        <v>1513</v>
      </c>
      <c r="D135" s="200"/>
      <c r="E135" s="200"/>
      <c r="F135" s="221" t="s">
        <v>1494</v>
      </c>
      <c r="G135" s="200"/>
      <c r="H135" s="200" t="s">
        <v>1528</v>
      </c>
      <c r="I135" s="200" t="s">
        <v>1490</v>
      </c>
      <c r="J135" s="200">
        <v>50</v>
      </c>
      <c r="K135" s="244"/>
    </row>
    <row r="136" spans="2:11" customFormat="1" ht="15" customHeight="1" x14ac:dyDescent="0.2">
      <c r="B136" s="241"/>
      <c r="C136" s="200" t="s">
        <v>1515</v>
      </c>
      <c r="D136" s="200"/>
      <c r="E136" s="200"/>
      <c r="F136" s="221" t="s">
        <v>1494</v>
      </c>
      <c r="G136" s="200"/>
      <c r="H136" s="200" t="s">
        <v>1528</v>
      </c>
      <c r="I136" s="200" t="s">
        <v>1490</v>
      </c>
      <c r="J136" s="200">
        <v>50</v>
      </c>
      <c r="K136" s="244"/>
    </row>
    <row r="137" spans="2:11" customFormat="1" ht="15" customHeight="1" x14ac:dyDescent="0.2">
      <c r="B137" s="241"/>
      <c r="C137" s="200" t="s">
        <v>1516</v>
      </c>
      <c r="D137" s="200"/>
      <c r="E137" s="200"/>
      <c r="F137" s="221" t="s">
        <v>1494</v>
      </c>
      <c r="G137" s="200"/>
      <c r="H137" s="200" t="s">
        <v>1541</v>
      </c>
      <c r="I137" s="200" t="s">
        <v>1490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1518</v>
      </c>
      <c r="D138" s="200"/>
      <c r="E138" s="200"/>
      <c r="F138" s="221" t="s">
        <v>1488</v>
      </c>
      <c r="G138" s="200"/>
      <c r="H138" s="200" t="s">
        <v>1542</v>
      </c>
      <c r="I138" s="200" t="s">
        <v>1520</v>
      </c>
      <c r="J138" s="200"/>
      <c r="K138" s="244"/>
    </row>
    <row r="139" spans="2:11" customFormat="1" ht="15" customHeight="1" x14ac:dyDescent="0.2">
      <c r="B139" s="241"/>
      <c r="C139" s="200" t="s">
        <v>1521</v>
      </c>
      <c r="D139" s="200"/>
      <c r="E139" s="200"/>
      <c r="F139" s="221" t="s">
        <v>1488</v>
      </c>
      <c r="G139" s="200"/>
      <c r="H139" s="200" t="s">
        <v>1543</v>
      </c>
      <c r="I139" s="200" t="s">
        <v>1523</v>
      </c>
      <c r="J139" s="200"/>
      <c r="K139" s="244"/>
    </row>
    <row r="140" spans="2:11" customFormat="1" ht="15" customHeight="1" x14ac:dyDescent="0.2">
      <c r="B140" s="241"/>
      <c r="C140" s="200" t="s">
        <v>1524</v>
      </c>
      <c r="D140" s="200"/>
      <c r="E140" s="200"/>
      <c r="F140" s="221" t="s">
        <v>1488</v>
      </c>
      <c r="G140" s="200"/>
      <c r="H140" s="200" t="s">
        <v>1524</v>
      </c>
      <c r="I140" s="200" t="s">
        <v>1523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1488</v>
      </c>
      <c r="G141" s="200"/>
      <c r="H141" s="200" t="s">
        <v>1544</v>
      </c>
      <c r="I141" s="200" t="s">
        <v>1523</v>
      </c>
      <c r="J141" s="200"/>
      <c r="K141" s="244"/>
    </row>
    <row r="142" spans="2:11" customFormat="1" ht="15" customHeight="1" x14ac:dyDescent="0.2">
      <c r="B142" s="241"/>
      <c r="C142" s="200" t="s">
        <v>1545</v>
      </c>
      <c r="D142" s="200"/>
      <c r="E142" s="200"/>
      <c r="F142" s="221" t="s">
        <v>1488</v>
      </c>
      <c r="G142" s="200"/>
      <c r="H142" s="200" t="s">
        <v>1546</v>
      </c>
      <c r="I142" s="200" t="s">
        <v>1523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22" t="s">
        <v>1547</v>
      </c>
      <c r="D147" s="322"/>
      <c r="E147" s="322"/>
      <c r="F147" s="322"/>
      <c r="G147" s="322"/>
      <c r="H147" s="322"/>
      <c r="I147" s="322"/>
      <c r="J147" s="322"/>
      <c r="K147" s="212"/>
    </row>
    <row r="148" spans="2:11" customFormat="1" ht="17.25" customHeight="1" x14ac:dyDescent="0.2">
      <c r="B148" s="211"/>
      <c r="C148" s="213" t="s">
        <v>1482</v>
      </c>
      <c r="D148" s="213"/>
      <c r="E148" s="213"/>
      <c r="F148" s="213" t="s">
        <v>1483</v>
      </c>
      <c r="G148" s="214"/>
      <c r="H148" s="213" t="s">
        <v>57</v>
      </c>
      <c r="I148" s="213" t="s">
        <v>60</v>
      </c>
      <c r="J148" s="213" t="s">
        <v>1484</v>
      </c>
      <c r="K148" s="212"/>
    </row>
    <row r="149" spans="2:11" customFormat="1" ht="17.25" customHeight="1" x14ac:dyDescent="0.2">
      <c r="B149" s="211"/>
      <c r="C149" s="215" t="s">
        <v>1485</v>
      </c>
      <c r="D149" s="215"/>
      <c r="E149" s="215"/>
      <c r="F149" s="216" t="s">
        <v>1486</v>
      </c>
      <c r="G149" s="217"/>
      <c r="H149" s="215"/>
      <c r="I149" s="215"/>
      <c r="J149" s="215" t="s">
        <v>1487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1491</v>
      </c>
      <c r="D151" s="200"/>
      <c r="E151" s="200"/>
      <c r="F151" s="249" t="s">
        <v>1488</v>
      </c>
      <c r="G151" s="200"/>
      <c r="H151" s="248" t="s">
        <v>1528</v>
      </c>
      <c r="I151" s="248" t="s">
        <v>1490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1537</v>
      </c>
      <c r="D152" s="200"/>
      <c r="E152" s="200"/>
      <c r="F152" s="249" t="s">
        <v>1488</v>
      </c>
      <c r="G152" s="200"/>
      <c r="H152" s="248" t="s">
        <v>1548</v>
      </c>
      <c r="I152" s="248" t="s">
        <v>1490</v>
      </c>
      <c r="J152" s="248" t="s">
        <v>1539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1488</v>
      </c>
      <c r="G153" s="200"/>
      <c r="H153" s="248" t="s">
        <v>1549</v>
      </c>
      <c r="I153" s="248" t="s">
        <v>1490</v>
      </c>
      <c r="J153" s="248" t="s">
        <v>1539</v>
      </c>
      <c r="K153" s="244"/>
    </row>
    <row r="154" spans="2:11" customFormat="1" ht="15" customHeight="1" x14ac:dyDescent="0.2">
      <c r="B154" s="223"/>
      <c r="C154" s="248" t="s">
        <v>1493</v>
      </c>
      <c r="D154" s="200"/>
      <c r="E154" s="200"/>
      <c r="F154" s="249" t="s">
        <v>1494</v>
      </c>
      <c r="G154" s="200"/>
      <c r="H154" s="248" t="s">
        <v>1528</v>
      </c>
      <c r="I154" s="248" t="s">
        <v>1490</v>
      </c>
      <c r="J154" s="248">
        <v>50</v>
      </c>
      <c r="K154" s="244"/>
    </row>
    <row r="155" spans="2:11" customFormat="1" ht="15" customHeight="1" x14ac:dyDescent="0.2">
      <c r="B155" s="223"/>
      <c r="C155" s="248" t="s">
        <v>1496</v>
      </c>
      <c r="D155" s="200"/>
      <c r="E155" s="200"/>
      <c r="F155" s="249" t="s">
        <v>1488</v>
      </c>
      <c r="G155" s="200"/>
      <c r="H155" s="248" t="s">
        <v>1528</v>
      </c>
      <c r="I155" s="248" t="s">
        <v>1498</v>
      </c>
      <c r="J155" s="248"/>
      <c r="K155" s="244"/>
    </row>
    <row r="156" spans="2:11" customFormat="1" ht="15" customHeight="1" x14ac:dyDescent="0.2">
      <c r="B156" s="223"/>
      <c r="C156" s="248" t="s">
        <v>1507</v>
      </c>
      <c r="D156" s="200"/>
      <c r="E156" s="200"/>
      <c r="F156" s="249" t="s">
        <v>1494</v>
      </c>
      <c r="G156" s="200"/>
      <c r="H156" s="248" t="s">
        <v>1528</v>
      </c>
      <c r="I156" s="248" t="s">
        <v>1490</v>
      </c>
      <c r="J156" s="248">
        <v>50</v>
      </c>
      <c r="K156" s="244"/>
    </row>
    <row r="157" spans="2:11" customFormat="1" ht="15" customHeight="1" x14ac:dyDescent="0.2">
      <c r="B157" s="223"/>
      <c r="C157" s="248" t="s">
        <v>1515</v>
      </c>
      <c r="D157" s="200"/>
      <c r="E157" s="200"/>
      <c r="F157" s="249" t="s">
        <v>1494</v>
      </c>
      <c r="G157" s="200"/>
      <c r="H157" s="248" t="s">
        <v>1528</v>
      </c>
      <c r="I157" s="248" t="s">
        <v>1490</v>
      </c>
      <c r="J157" s="248">
        <v>50</v>
      </c>
      <c r="K157" s="244"/>
    </row>
    <row r="158" spans="2:11" customFormat="1" ht="15" customHeight="1" x14ac:dyDescent="0.2">
      <c r="B158" s="223"/>
      <c r="C158" s="248" t="s">
        <v>1513</v>
      </c>
      <c r="D158" s="200"/>
      <c r="E158" s="200"/>
      <c r="F158" s="249" t="s">
        <v>1494</v>
      </c>
      <c r="G158" s="200"/>
      <c r="H158" s="248" t="s">
        <v>1528</v>
      </c>
      <c r="I158" s="248" t="s">
        <v>1490</v>
      </c>
      <c r="J158" s="248">
        <v>50</v>
      </c>
      <c r="K158" s="244"/>
    </row>
    <row r="159" spans="2:11" customFormat="1" ht="15" customHeight="1" x14ac:dyDescent="0.2">
      <c r="B159" s="223"/>
      <c r="C159" s="248" t="s">
        <v>112</v>
      </c>
      <c r="D159" s="200"/>
      <c r="E159" s="200"/>
      <c r="F159" s="249" t="s">
        <v>1488</v>
      </c>
      <c r="G159" s="200"/>
      <c r="H159" s="248" t="s">
        <v>1550</v>
      </c>
      <c r="I159" s="248" t="s">
        <v>1490</v>
      </c>
      <c r="J159" s="248" t="s">
        <v>1551</v>
      </c>
      <c r="K159" s="244"/>
    </row>
    <row r="160" spans="2:11" customFormat="1" ht="15" customHeight="1" x14ac:dyDescent="0.2">
      <c r="B160" s="223"/>
      <c r="C160" s="248" t="s">
        <v>1552</v>
      </c>
      <c r="D160" s="200"/>
      <c r="E160" s="200"/>
      <c r="F160" s="249" t="s">
        <v>1488</v>
      </c>
      <c r="G160" s="200"/>
      <c r="H160" s="248" t="s">
        <v>1553</v>
      </c>
      <c r="I160" s="248" t="s">
        <v>1523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20" t="s">
        <v>1554</v>
      </c>
      <c r="D165" s="320"/>
      <c r="E165" s="320"/>
      <c r="F165" s="320"/>
      <c r="G165" s="320"/>
      <c r="H165" s="320"/>
      <c r="I165" s="320"/>
      <c r="J165" s="320"/>
      <c r="K165" s="193"/>
    </row>
    <row r="166" spans="2:11" customFormat="1" ht="17.25" customHeight="1" x14ac:dyDescent="0.2">
      <c r="B166" s="192"/>
      <c r="C166" s="213" t="s">
        <v>1482</v>
      </c>
      <c r="D166" s="213"/>
      <c r="E166" s="213"/>
      <c r="F166" s="213" t="s">
        <v>1483</v>
      </c>
      <c r="G166" s="253"/>
      <c r="H166" s="254" t="s">
        <v>57</v>
      </c>
      <c r="I166" s="254" t="s">
        <v>60</v>
      </c>
      <c r="J166" s="213" t="s">
        <v>1484</v>
      </c>
      <c r="K166" s="193"/>
    </row>
    <row r="167" spans="2:11" customFormat="1" ht="17.25" customHeight="1" x14ac:dyDescent="0.2">
      <c r="B167" s="194"/>
      <c r="C167" s="215" t="s">
        <v>1485</v>
      </c>
      <c r="D167" s="215"/>
      <c r="E167" s="215"/>
      <c r="F167" s="216" t="s">
        <v>1486</v>
      </c>
      <c r="G167" s="255"/>
      <c r="H167" s="256"/>
      <c r="I167" s="256"/>
      <c r="J167" s="215" t="s">
        <v>1487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1491</v>
      </c>
      <c r="D169" s="200"/>
      <c r="E169" s="200"/>
      <c r="F169" s="221" t="s">
        <v>1488</v>
      </c>
      <c r="G169" s="200"/>
      <c r="H169" s="200" t="s">
        <v>1528</v>
      </c>
      <c r="I169" s="200" t="s">
        <v>1490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1537</v>
      </c>
      <c r="D170" s="200"/>
      <c r="E170" s="200"/>
      <c r="F170" s="221" t="s">
        <v>1488</v>
      </c>
      <c r="G170" s="200"/>
      <c r="H170" s="200" t="s">
        <v>1538</v>
      </c>
      <c r="I170" s="200" t="s">
        <v>1490</v>
      </c>
      <c r="J170" s="200" t="s">
        <v>1539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1488</v>
      </c>
      <c r="G171" s="200"/>
      <c r="H171" s="200" t="s">
        <v>1555</v>
      </c>
      <c r="I171" s="200" t="s">
        <v>1490</v>
      </c>
      <c r="J171" s="200" t="s">
        <v>1539</v>
      </c>
      <c r="K171" s="244"/>
    </row>
    <row r="172" spans="2:11" customFormat="1" ht="15" customHeight="1" x14ac:dyDescent="0.2">
      <c r="B172" s="223"/>
      <c r="C172" s="200" t="s">
        <v>1493</v>
      </c>
      <c r="D172" s="200"/>
      <c r="E172" s="200"/>
      <c r="F172" s="221" t="s">
        <v>1494</v>
      </c>
      <c r="G172" s="200"/>
      <c r="H172" s="200" t="s">
        <v>1555</v>
      </c>
      <c r="I172" s="200" t="s">
        <v>1490</v>
      </c>
      <c r="J172" s="200">
        <v>50</v>
      </c>
      <c r="K172" s="244"/>
    </row>
    <row r="173" spans="2:11" customFormat="1" ht="15" customHeight="1" x14ac:dyDescent="0.2">
      <c r="B173" s="223"/>
      <c r="C173" s="200" t="s">
        <v>1496</v>
      </c>
      <c r="D173" s="200"/>
      <c r="E173" s="200"/>
      <c r="F173" s="221" t="s">
        <v>1488</v>
      </c>
      <c r="G173" s="200"/>
      <c r="H173" s="200" t="s">
        <v>1555</v>
      </c>
      <c r="I173" s="200" t="s">
        <v>1498</v>
      </c>
      <c r="J173" s="200"/>
      <c r="K173" s="244"/>
    </row>
    <row r="174" spans="2:11" customFormat="1" ht="15" customHeight="1" x14ac:dyDescent="0.2">
      <c r="B174" s="223"/>
      <c r="C174" s="200" t="s">
        <v>1507</v>
      </c>
      <c r="D174" s="200"/>
      <c r="E174" s="200"/>
      <c r="F174" s="221" t="s">
        <v>1494</v>
      </c>
      <c r="G174" s="200"/>
      <c r="H174" s="200" t="s">
        <v>1555</v>
      </c>
      <c r="I174" s="200" t="s">
        <v>1490</v>
      </c>
      <c r="J174" s="200">
        <v>50</v>
      </c>
      <c r="K174" s="244"/>
    </row>
    <row r="175" spans="2:11" customFormat="1" ht="15" customHeight="1" x14ac:dyDescent="0.2">
      <c r="B175" s="223"/>
      <c r="C175" s="200" t="s">
        <v>1515</v>
      </c>
      <c r="D175" s="200"/>
      <c r="E175" s="200"/>
      <c r="F175" s="221" t="s">
        <v>1494</v>
      </c>
      <c r="G175" s="200"/>
      <c r="H175" s="200" t="s">
        <v>1555</v>
      </c>
      <c r="I175" s="200" t="s">
        <v>1490</v>
      </c>
      <c r="J175" s="200">
        <v>50</v>
      </c>
      <c r="K175" s="244"/>
    </row>
    <row r="176" spans="2:11" customFormat="1" ht="15" customHeight="1" x14ac:dyDescent="0.2">
      <c r="B176" s="223"/>
      <c r="C176" s="200" t="s">
        <v>1513</v>
      </c>
      <c r="D176" s="200"/>
      <c r="E176" s="200"/>
      <c r="F176" s="221" t="s">
        <v>1494</v>
      </c>
      <c r="G176" s="200"/>
      <c r="H176" s="200" t="s">
        <v>1555</v>
      </c>
      <c r="I176" s="200" t="s">
        <v>1490</v>
      </c>
      <c r="J176" s="200">
        <v>50</v>
      </c>
      <c r="K176" s="244"/>
    </row>
    <row r="177" spans="2:11" customFormat="1" ht="15" customHeight="1" x14ac:dyDescent="0.2">
      <c r="B177" s="223"/>
      <c r="C177" s="200" t="s">
        <v>135</v>
      </c>
      <c r="D177" s="200"/>
      <c r="E177" s="200"/>
      <c r="F177" s="221" t="s">
        <v>1488</v>
      </c>
      <c r="G177" s="200"/>
      <c r="H177" s="200" t="s">
        <v>1556</v>
      </c>
      <c r="I177" s="200" t="s">
        <v>1557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1488</v>
      </c>
      <c r="G178" s="200"/>
      <c r="H178" s="200" t="s">
        <v>1558</v>
      </c>
      <c r="I178" s="200" t="s">
        <v>1559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1488</v>
      </c>
      <c r="G179" s="200"/>
      <c r="H179" s="200" t="s">
        <v>1560</v>
      </c>
      <c r="I179" s="200" t="s">
        <v>1490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1488</v>
      </c>
      <c r="G180" s="200"/>
      <c r="H180" s="200" t="s">
        <v>1561</v>
      </c>
      <c r="I180" s="200" t="s">
        <v>1490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136</v>
      </c>
      <c r="D181" s="200"/>
      <c r="E181" s="200"/>
      <c r="F181" s="221" t="s">
        <v>1488</v>
      </c>
      <c r="G181" s="200"/>
      <c r="H181" s="200" t="s">
        <v>1452</v>
      </c>
      <c r="I181" s="200" t="s">
        <v>1490</v>
      </c>
      <c r="J181" s="200">
        <v>10</v>
      </c>
      <c r="K181" s="244"/>
    </row>
    <row r="182" spans="2:11" customFormat="1" ht="15" customHeight="1" x14ac:dyDescent="0.2">
      <c r="B182" s="223"/>
      <c r="C182" s="200" t="s">
        <v>137</v>
      </c>
      <c r="D182" s="200"/>
      <c r="E182" s="200"/>
      <c r="F182" s="221" t="s">
        <v>1488</v>
      </c>
      <c r="G182" s="200"/>
      <c r="H182" s="200" t="s">
        <v>1562</v>
      </c>
      <c r="I182" s="200" t="s">
        <v>1523</v>
      </c>
      <c r="J182" s="200"/>
      <c r="K182" s="244"/>
    </row>
    <row r="183" spans="2:11" customFormat="1" ht="15" customHeight="1" x14ac:dyDescent="0.2">
      <c r="B183" s="223"/>
      <c r="C183" s="200" t="s">
        <v>1563</v>
      </c>
      <c r="D183" s="200"/>
      <c r="E183" s="200"/>
      <c r="F183" s="221" t="s">
        <v>1488</v>
      </c>
      <c r="G183" s="200"/>
      <c r="H183" s="200" t="s">
        <v>1564</v>
      </c>
      <c r="I183" s="200" t="s">
        <v>1523</v>
      </c>
      <c r="J183" s="200"/>
      <c r="K183" s="244"/>
    </row>
    <row r="184" spans="2:11" customFormat="1" ht="15" customHeight="1" x14ac:dyDescent="0.2">
      <c r="B184" s="223"/>
      <c r="C184" s="200" t="s">
        <v>1552</v>
      </c>
      <c r="D184" s="200"/>
      <c r="E184" s="200"/>
      <c r="F184" s="221" t="s">
        <v>1488</v>
      </c>
      <c r="G184" s="200"/>
      <c r="H184" s="200" t="s">
        <v>1565</v>
      </c>
      <c r="I184" s="200" t="s">
        <v>1523</v>
      </c>
      <c r="J184" s="200"/>
      <c r="K184" s="244"/>
    </row>
    <row r="185" spans="2:11" customFormat="1" ht="15" customHeight="1" x14ac:dyDescent="0.2">
      <c r="B185" s="223"/>
      <c r="C185" s="200" t="s">
        <v>139</v>
      </c>
      <c r="D185" s="200"/>
      <c r="E185" s="200"/>
      <c r="F185" s="221" t="s">
        <v>1494</v>
      </c>
      <c r="G185" s="200"/>
      <c r="H185" s="200" t="s">
        <v>1566</v>
      </c>
      <c r="I185" s="200" t="s">
        <v>1490</v>
      </c>
      <c r="J185" s="200">
        <v>50</v>
      </c>
      <c r="K185" s="244"/>
    </row>
    <row r="186" spans="2:11" customFormat="1" ht="15" customHeight="1" x14ac:dyDescent="0.2">
      <c r="B186" s="223"/>
      <c r="C186" s="200" t="s">
        <v>1567</v>
      </c>
      <c r="D186" s="200"/>
      <c r="E186" s="200"/>
      <c r="F186" s="221" t="s">
        <v>1494</v>
      </c>
      <c r="G186" s="200"/>
      <c r="H186" s="200" t="s">
        <v>1568</v>
      </c>
      <c r="I186" s="200" t="s">
        <v>1569</v>
      </c>
      <c r="J186" s="200"/>
      <c r="K186" s="244"/>
    </row>
    <row r="187" spans="2:11" customFormat="1" ht="15" customHeight="1" x14ac:dyDescent="0.2">
      <c r="B187" s="223"/>
      <c r="C187" s="200" t="s">
        <v>1570</v>
      </c>
      <c r="D187" s="200"/>
      <c r="E187" s="200"/>
      <c r="F187" s="221" t="s">
        <v>1494</v>
      </c>
      <c r="G187" s="200"/>
      <c r="H187" s="200" t="s">
        <v>1571</v>
      </c>
      <c r="I187" s="200" t="s">
        <v>1569</v>
      </c>
      <c r="J187" s="200"/>
      <c r="K187" s="244"/>
    </row>
    <row r="188" spans="2:11" customFormat="1" ht="15" customHeight="1" x14ac:dyDescent="0.2">
      <c r="B188" s="223"/>
      <c r="C188" s="200" t="s">
        <v>1572</v>
      </c>
      <c r="D188" s="200"/>
      <c r="E188" s="200"/>
      <c r="F188" s="221" t="s">
        <v>1494</v>
      </c>
      <c r="G188" s="200"/>
      <c r="H188" s="200" t="s">
        <v>1573</v>
      </c>
      <c r="I188" s="200" t="s">
        <v>1569</v>
      </c>
      <c r="J188" s="200"/>
      <c r="K188" s="244"/>
    </row>
    <row r="189" spans="2:11" customFormat="1" ht="15" customHeight="1" x14ac:dyDescent="0.2">
      <c r="B189" s="223"/>
      <c r="C189" s="257" t="s">
        <v>1574</v>
      </c>
      <c r="D189" s="200"/>
      <c r="E189" s="200"/>
      <c r="F189" s="221" t="s">
        <v>1494</v>
      </c>
      <c r="G189" s="200"/>
      <c r="H189" s="200" t="s">
        <v>1575</v>
      </c>
      <c r="I189" s="200" t="s">
        <v>1576</v>
      </c>
      <c r="J189" s="258" t="s">
        <v>1577</v>
      </c>
      <c r="K189" s="244"/>
    </row>
    <row r="190" spans="2:11" customFormat="1" ht="15" customHeight="1" x14ac:dyDescent="0.2">
      <c r="B190" s="259"/>
      <c r="C190" s="260" t="s">
        <v>1578</v>
      </c>
      <c r="D190" s="261"/>
      <c r="E190" s="261"/>
      <c r="F190" s="262" t="s">
        <v>1494</v>
      </c>
      <c r="G190" s="261"/>
      <c r="H190" s="261" t="s">
        <v>1579</v>
      </c>
      <c r="I190" s="261" t="s">
        <v>1576</v>
      </c>
      <c r="J190" s="263" t="s">
        <v>1577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1488</v>
      </c>
      <c r="G191" s="200"/>
      <c r="H191" s="197" t="s">
        <v>1580</v>
      </c>
      <c r="I191" s="200" t="s">
        <v>1581</v>
      </c>
      <c r="J191" s="200"/>
      <c r="K191" s="244"/>
    </row>
    <row r="192" spans="2:11" customFormat="1" ht="15" customHeight="1" x14ac:dyDescent="0.2">
      <c r="B192" s="223"/>
      <c r="C192" s="257" t="s">
        <v>1582</v>
      </c>
      <c r="D192" s="200"/>
      <c r="E192" s="200"/>
      <c r="F192" s="221" t="s">
        <v>1488</v>
      </c>
      <c r="G192" s="200"/>
      <c r="H192" s="200" t="s">
        <v>1583</v>
      </c>
      <c r="I192" s="200" t="s">
        <v>1523</v>
      </c>
      <c r="J192" s="200"/>
      <c r="K192" s="244"/>
    </row>
    <row r="193" spans="2:11" customFormat="1" ht="15" customHeight="1" x14ac:dyDescent="0.2">
      <c r="B193" s="223"/>
      <c r="C193" s="257" t="s">
        <v>1584</v>
      </c>
      <c r="D193" s="200"/>
      <c r="E193" s="200"/>
      <c r="F193" s="221" t="s">
        <v>1488</v>
      </c>
      <c r="G193" s="200"/>
      <c r="H193" s="200" t="s">
        <v>1585</v>
      </c>
      <c r="I193" s="200" t="s">
        <v>1523</v>
      </c>
      <c r="J193" s="200"/>
      <c r="K193" s="244"/>
    </row>
    <row r="194" spans="2:11" customFormat="1" ht="15" customHeight="1" x14ac:dyDescent="0.2">
      <c r="B194" s="223"/>
      <c r="C194" s="257" t="s">
        <v>1586</v>
      </c>
      <c r="D194" s="200"/>
      <c r="E194" s="200"/>
      <c r="F194" s="221" t="s">
        <v>1494</v>
      </c>
      <c r="G194" s="200"/>
      <c r="H194" s="200" t="s">
        <v>1587</v>
      </c>
      <c r="I194" s="200" t="s">
        <v>1523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20" t="s">
        <v>1588</v>
      </c>
      <c r="D200" s="320"/>
      <c r="E200" s="320"/>
      <c r="F200" s="320"/>
      <c r="G200" s="320"/>
      <c r="H200" s="320"/>
      <c r="I200" s="320"/>
      <c r="J200" s="320"/>
      <c r="K200" s="193"/>
    </row>
    <row r="201" spans="2:11" customFormat="1" ht="25.5" customHeight="1" x14ac:dyDescent="0.3">
      <c r="B201" s="192"/>
      <c r="C201" s="266" t="s">
        <v>1589</v>
      </c>
      <c r="D201" s="266"/>
      <c r="E201" s="266"/>
      <c r="F201" s="266" t="s">
        <v>1590</v>
      </c>
      <c r="G201" s="267"/>
      <c r="H201" s="323" t="s">
        <v>1591</v>
      </c>
      <c r="I201" s="323"/>
      <c r="J201" s="323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1581</v>
      </c>
      <c r="D203" s="200"/>
      <c r="E203" s="200"/>
      <c r="F203" s="221" t="s">
        <v>46</v>
      </c>
      <c r="G203" s="200"/>
      <c r="H203" s="324" t="s">
        <v>1592</v>
      </c>
      <c r="I203" s="324"/>
      <c r="J203" s="324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24" t="s">
        <v>1593</v>
      </c>
      <c r="I204" s="324"/>
      <c r="J204" s="324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24" t="s">
        <v>1594</v>
      </c>
      <c r="I205" s="324"/>
      <c r="J205" s="324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24" t="s">
        <v>1595</v>
      </c>
      <c r="I206" s="324"/>
      <c r="J206" s="324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24" t="s">
        <v>1596</v>
      </c>
      <c r="I207" s="324"/>
      <c r="J207" s="324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1535</v>
      </c>
      <c r="D209" s="200"/>
      <c r="E209" s="200"/>
      <c r="F209" s="221" t="s">
        <v>81</v>
      </c>
      <c r="G209" s="200"/>
      <c r="H209" s="324" t="s">
        <v>1597</v>
      </c>
      <c r="I209" s="324"/>
      <c r="J209" s="324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1433</v>
      </c>
      <c r="G210" s="200"/>
      <c r="H210" s="324" t="s">
        <v>1434</v>
      </c>
      <c r="I210" s="324"/>
      <c r="J210" s="324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1431</v>
      </c>
      <c r="G211" s="200"/>
      <c r="H211" s="324" t="s">
        <v>1598</v>
      </c>
      <c r="I211" s="324"/>
      <c r="J211" s="324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104</v>
      </c>
      <c r="G212" s="257"/>
      <c r="H212" s="325" t="s">
        <v>1435</v>
      </c>
      <c r="I212" s="325"/>
      <c r="J212" s="325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1436</v>
      </c>
      <c r="G213" s="257"/>
      <c r="H213" s="325" t="s">
        <v>1599</v>
      </c>
      <c r="I213" s="325"/>
      <c r="J213" s="325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1559</v>
      </c>
      <c r="D215" s="200"/>
      <c r="E215" s="200"/>
      <c r="F215" s="221">
        <v>1</v>
      </c>
      <c r="G215" s="257"/>
      <c r="H215" s="325" t="s">
        <v>1600</v>
      </c>
      <c r="I215" s="325"/>
      <c r="J215" s="325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25" t="s">
        <v>1601</v>
      </c>
      <c r="I216" s="325"/>
      <c r="J216" s="325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25" t="s">
        <v>1602</v>
      </c>
      <c r="I217" s="325"/>
      <c r="J217" s="325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25" t="s">
        <v>1603</v>
      </c>
      <c r="I218" s="325"/>
      <c r="J218" s="325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ÚT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2024-05-21T17:59:07Z</dcterms:created>
  <dcterms:modified xsi:type="dcterms:W3CDTF">2024-05-21T18:21:27Z</dcterms:modified>
</cp:coreProperties>
</file>